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LSC Data\CT12R0\"/>
    </mc:Choice>
  </mc:AlternateContent>
  <bookViews>
    <workbookView xWindow="-105" yWindow="-105" windowWidth="23250" windowHeight="12570" activeTab="2"/>
  </bookViews>
  <sheets>
    <sheet name="CT7R" sheetId="2" r:id="rId1"/>
    <sheet name="CT8R" sheetId="3" r:id="rId2"/>
    <sheet name="CT9R" sheetId="4" r:id="rId3"/>
    <sheet name="1 g cement" sheetId="7" r:id="rId4"/>
    <sheet name="CT10" sheetId="5" r:id="rId5"/>
    <sheet name="CT11R" sheetId="6" r:id="rId6"/>
    <sheet name="CT12R" sheetId="1" r:id="rId7"/>
    <sheet name="0.25 g cement" sheetId="8" r:id="rId8"/>
    <sheet name="CT13" sheetId="14" r:id="rId9"/>
    <sheet name="Graphs" sheetId="9" r:id="rId10"/>
    <sheet name="Raw Data" sheetId="15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" i="4" l="1"/>
  <c r="AA2" i="4" l="1"/>
  <c r="Y3" i="4"/>
  <c r="Y4" i="4"/>
  <c r="Y5" i="4"/>
  <c r="Y6" i="4"/>
  <c r="Y7" i="4"/>
  <c r="Y8" i="4"/>
  <c r="Y9" i="4"/>
  <c r="Y10" i="4"/>
  <c r="Y11" i="4"/>
  <c r="Y12" i="4"/>
  <c r="Y13" i="4"/>
  <c r="Y14" i="4"/>
  <c r="Y15" i="4"/>
  <c r="Y16" i="4"/>
  <c r="Y2" i="4"/>
  <c r="V3" i="4"/>
  <c r="V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2" i="4"/>
  <c r="T2" i="4"/>
  <c r="T3" i="4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AB21" i="14" l="1"/>
  <c r="AA2" i="14"/>
  <c r="AB17" i="14"/>
  <c r="AB16" i="14"/>
  <c r="AA16" i="14"/>
  <c r="AA15" i="14"/>
  <c r="AB15" i="14" s="1"/>
  <c r="AB14" i="14"/>
  <c r="AA14" i="14"/>
  <c r="AA13" i="14"/>
  <c r="AB13" i="14" s="1"/>
  <c r="AB12" i="14"/>
  <c r="AA12" i="14"/>
  <c r="AA11" i="14"/>
  <c r="AB11" i="14" s="1"/>
  <c r="AB10" i="14"/>
  <c r="AA10" i="14"/>
  <c r="AA9" i="14"/>
  <c r="AB9" i="14" s="1"/>
  <c r="AB8" i="14"/>
  <c r="AA8" i="14"/>
  <c r="AA7" i="14"/>
  <c r="AB7" i="14" s="1"/>
  <c r="AB6" i="14"/>
  <c r="AA6" i="14"/>
  <c r="AA5" i="14"/>
  <c r="AB5" i="14" s="1"/>
  <c r="AB4" i="14"/>
  <c r="AA4" i="14"/>
  <c r="AA3" i="14"/>
  <c r="AB3" i="14" s="1"/>
  <c r="AB2" i="14"/>
  <c r="R3" i="14"/>
  <c r="R4" i="14"/>
  <c r="R5" i="14"/>
  <c r="R6" i="14"/>
  <c r="R7" i="14"/>
  <c r="R8" i="14"/>
  <c r="R9" i="14"/>
  <c r="R10" i="14"/>
  <c r="R11" i="14"/>
  <c r="R12" i="14"/>
  <c r="R13" i="14"/>
  <c r="R14" i="14"/>
  <c r="R15" i="14"/>
  <c r="R16" i="14"/>
  <c r="R2" i="14"/>
  <c r="Q3" i="14"/>
  <c r="Q4" i="14"/>
  <c r="Q5" i="14"/>
  <c r="Q6" i="14"/>
  <c r="Q7" i="14"/>
  <c r="Q8" i="14"/>
  <c r="Q9" i="14"/>
  <c r="Q10" i="14"/>
  <c r="Q11" i="14"/>
  <c r="Q12" i="14"/>
  <c r="Q13" i="14"/>
  <c r="Q14" i="14"/>
  <c r="Q15" i="14"/>
  <c r="Q16" i="14"/>
  <c r="Q2" i="14"/>
  <c r="P17" i="14"/>
  <c r="P16" i="14"/>
  <c r="P15" i="14"/>
  <c r="P14" i="14"/>
  <c r="S14" i="14" s="1"/>
  <c r="P13" i="14"/>
  <c r="S13" i="14" s="1"/>
  <c r="P12" i="14"/>
  <c r="P11" i="14"/>
  <c r="P10" i="14"/>
  <c r="S10" i="14" s="1"/>
  <c r="P9" i="14"/>
  <c r="S9" i="14" s="1"/>
  <c r="P8" i="14"/>
  <c r="P7" i="14"/>
  <c r="P6" i="14"/>
  <c r="S6" i="14" s="1"/>
  <c r="P5" i="14"/>
  <c r="S5" i="14" s="1"/>
  <c r="P4" i="14"/>
  <c r="P3" i="14"/>
  <c r="P2" i="14"/>
  <c r="AG9" i="14"/>
  <c r="Q2" i="1"/>
  <c r="S4" i="14" l="1"/>
  <c r="S8" i="14"/>
  <c r="S12" i="14"/>
  <c r="S16" i="14"/>
  <c r="S3" i="14"/>
  <c r="S7" i="14"/>
  <c r="S11" i="14"/>
  <c r="S15" i="14"/>
  <c r="S2" i="14"/>
  <c r="U9" i="14" l="1"/>
  <c r="U17" i="14"/>
  <c r="F3" i="14"/>
  <c r="F4" i="14"/>
  <c r="F5" i="14"/>
  <c r="U5" i="14" s="1"/>
  <c r="F6" i="14"/>
  <c r="U6" i="14" s="1"/>
  <c r="F7" i="14"/>
  <c r="F8" i="14"/>
  <c r="F9" i="14"/>
  <c r="F10" i="14"/>
  <c r="U10" i="14" s="1"/>
  <c r="F11" i="14"/>
  <c r="F12" i="14"/>
  <c r="F13" i="14"/>
  <c r="U13" i="14" s="1"/>
  <c r="F14" i="14"/>
  <c r="U14" i="14" s="1"/>
  <c r="F15" i="14"/>
  <c r="F16" i="14"/>
  <c r="F17" i="14"/>
  <c r="F2" i="14"/>
  <c r="U2" i="14" s="1"/>
  <c r="N15" i="8"/>
  <c r="N13" i="8"/>
  <c r="N10" i="8"/>
  <c r="N9" i="8"/>
  <c r="N6" i="8"/>
  <c r="N5" i="8"/>
  <c r="N3" i="8"/>
  <c r="M13" i="8"/>
  <c r="M10" i="8"/>
  <c r="M9" i="8"/>
  <c r="M6" i="8"/>
  <c r="M2" i="8"/>
  <c r="L15" i="8"/>
  <c r="L12" i="8"/>
  <c r="L8" i="8"/>
  <c r="L7" i="8"/>
  <c r="L3" i="8"/>
  <c r="N16" i="8"/>
  <c r="M16" i="8"/>
  <c r="L16" i="8"/>
  <c r="M15" i="8"/>
  <c r="N14" i="8"/>
  <c r="M14" i="8"/>
  <c r="L14" i="8"/>
  <c r="L13" i="8"/>
  <c r="N12" i="8"/>
  <c r="M12" i="8"/>
  <c r="N11" i="8"/>
  <c r="M11" i="8"/>
  <c r="L11" i="8"/>
  <c r="L10" i="8"/>
  <c r="L9" i="8"/>
  <c r="N8" i="8"/>
  <c r="M8" i="8"/>
  <c r="N7" i="8"/>
  <c r="M7" i="8"/>
  <c r="L6" i="8"/>
  <c r="M5" i="8"/>
  <c r="L5" i="8"/>
  <c r="N4" i="8"/>
  <c r="M4" i="8"/>
  <c r="L4" i="8"/>
  <c r="M3" i="8"/>
  <c r="N2" i="8"/>
  <c r="L2" i="8"/>
  <c r="AB17" i="1"/>
  <c r="AB17" i="6"/>
  <c r="F17" i="1"/>
  <c r="F16" i="1"/>
  <c r="F15" i="1"/>
  <c r="F14" i="1"/>
  <c r="F13" i="1"/>
  <c r="U13" i="1" s="1"/>
  <c r="F12" i="1"/>
  <c r="F11" i="1"/>
  <c r="F10" i="1"/>
  <c r="F9" i="1"/>
  <c r="U9" i="1" s="1"/>
  <c r="F8" i="1"/>
  <c r="F7" i="1"/>
  <c r="F6" i="1"/>
  <c r="F5" i="1"/>
  <c r="U5" i="1" s="1"/>
  <c r="F4" i="1"/>
  <c r="F3" i="1"/>
  <c r="F2" i="1"/>
  <c r="F17" i="6"/>
  <c r="U17" i="6" s="1"/>
  <c r="F16" i="6"/>
  <c r="F15" i="6"/>
  <c r="F14" i="6"/>
  <c r="U14" i="6" s="1"/>
  <c r="F13" i="6"/>
  <c r="U13" i="6" s="1"/>
  <c r="F12" i="6"/>
  <c r="F11" i="6"/>
  <c r="F10" i="6"/>
  <c r="U10" i="6" s="1"/>
  <c r="F9" i="6"/>
  <c r="U9" i="6" s="1"/>
  <c r="F8" i="6"/>
  <c r="F7" i="6"/>
  <c r="F6" i="6"/>
  <c r="U6" i="6" s="1"/>
  <c r="F5" i="6"/>
  <c r="U5" i="6" s="1"/>
  <c r="F4" i="6"/>
  <c r="F3" i="6"/>
  <c r="F2" i="6"/>
  <c r="U2" i="6" s="1"/>
  <c r="AB17" i="5"/>
  <c r="U17" i="5"/>
  <c r="U16" i="5"/>
  <c r="U13" i="5"/>
  <c r="U12" i="5"/>
  <c r="U9" i="5"/>
  <c r="U8" i="5"/>
  <c r="U5" i="5"/>
  <c r="U4" i="5"/>
  <c r="F17" i="5"/>
  <c r="F16" i="5"/>
  <c r="F15" i="5"/>
  <c r="U15" i="5" s="1"/>
  <c r="F14" i="5"/>
  <c r="U14" i="5" s="1"/>
  <c r="F13" i="5"/>
  <c r="F12" i="5"/>
  <c r="F11" i="5"/>
  <c r="U11" i="5" s="1"/>
  <c r="F10" i="5"/>
  <c r="U10" i="5" s="1"/>
  <c r="F9" i="5"/>
  <c r="F8" i="5"/>
  <c r="F7" i="5"/>
  <c r="U7" i="5" s="1"/>
  <c r="F6" i="5"/>
  <c r="U6" i="5" s="1"/>
  <c r="F5" i="5"/>
  <c r="F4" i="5"/>
  <c r="F3" i="5"/>
  <c r="U3" i="5" s="1"/>
  <c r="F2" i="5"/>
  <c r="U2" i="5" s="1"/>
  <c r="AE3" i="5"/>
  <c r="AE9" i="5"/>
  <c r="M3" i="7"/>
  <c r="M4" i="7"/>
  <c r="M5" i="7"/>
  <c r="P5" i="7" s="1"/>
  <c r="Q5" i="7" s="1"/>
  <c r="M6" i="7"/>
  <c r="M7" i="7"/>
  <c r="M8" i="7"/>
  <c r="M9" i="7"/>
  <c r="M10" i="7"/>
  <c r="M11" i="7"/>
  <c r="M12" i="7"/>
  <c r="M13" i="7"/>
  <c r="M14" i="7"/>
  <c r="M15" i="7"/>
  <c r="M16" i="7"/>
  <c r="N3" i="7"/>
  <c r="N4" i="7"/>
  <c r="N5" i="7"/>
  <c r="N6" i="7"/>
  <c r="N7" i="7"/>
  <c r="N8" i="7"/>
  <c r="N9" i="7"/>
  <c r="N10" i="7"/>
  <c r="N11" i="7"/>
  <c r="N12" i="7"/>
  <c r="N13" i="7"/>
  <c r="N14" i="7"/>
  <c r="N15" i="7"/>
  <c r="N16" i="7"/>
  <c r="M2" i="7"/>
  <c r="N2" i="7"/>
  <c r="L3" i="7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2" i="7"/>
  <c r="P9" i="7"/>
  <c r="Q9" i="7" s="1"/>
  <c r="U16" i="1" l="1"/>
  <c r="U12" i="1"/>
  <c r="U8" i="1"/>
  <c r="U4" i="1"/>
  <c r="U17" i="1"/>
  <c r="P2" i="8"/>
  <c r="Q2" i="8" s="1"/>
  <c r="U2" i="1"/>
  <c r="U6" i="1"/>
  <c r="U10" i="1"/>
  <c r="U14" i="1"/>
  <c r="U3" i="14"/>
  <c r="U7" i="14"/>
  <c r="U11" i="14"/>
  <c r="U15" i="14"/>
  <c r="U16" i="14"/>
  <c r="U8" i="14"/>
  <c r="P14" i="7"/>
  <c r="Q14" i="7" s="1"/>
  <c r="P10" i="7"/>
  <c r="Q10" i="7" s="1"/>
  <c r="P6" i="7"/>
  <c r="Q6" i="7" s="1"/>
  <c r="U3" i="6"/>
  <c r="U7" i="6"/>
  <c r="U11" i="6"/>
  <c r="U15" i="6"/>
  <c r="U3" i="1"/>
  <c r="U7" i="1"/>
  <c r="U11" i="1"/>
  <c r="U15" i="1"/>
  <c r="P13" i="7"/>
  <c r="Q13" i="7" s="1"/>
  <c r="P2" i="7"/>
  <c r="Q2" i="7" s="1"/>
  <c r="U4" i="6"/>
  <c r="U8" i="6"/>
  <c r="U12" i="6"/>
  <c r="U16" i="6"/>
  <c r="U12" i="14"/>
  <c r="U4" i="14"/>
  <c r="P6" i="8"/>
  <c r="Q6" i="8" s="1"/>
  <c r="P14" i="8"/>
  <c r="Q14" i="8" s="1"/>
  <c r="P10" i="8"/>
  <c r="Q10" i="8" s="1"/>
  <c r="P13" i="8"/>
  <c r="Q13" i="8" s="1"/>
  <c r="P9" i="8"/>
  <c r="Q9" i="8" s="1"/>
  <c r="P5" i="8"/>
  <c r="Q5" i="8" s="1"/>
  <c r="P12" i="8"/>
  <c r="Q12" i="8" s="1"/>
  <c r="P16" i="8"/>
  <c r="Q16" i="8" s="1"/>
  <c r="P4" i="8"/>
  <c r="Q4" i="8" s="1"/>
  <c r="P11" i="8"/>
  <c r="Q11" i="8" s="1"/>
  <c r="P8" i="8"/>
  <c r="Q8" i="8" s="1"/>
  <c r="P15" i="8"/>
  <c r="Q15" i="8" s="1"/>
  <c r="P3" i="8"/>
  <c r="Q3" i="8" s="1"/>
  <c r="P7" i="8"/>
  <c r="Q7" i="8" s="1"/>
  <c r="P16" i="7"/>
  <c r="Q16" i="7" s="1"/>
  <c r="P12" i="7"/>
  <c r="Q12" i="7" s="1"/>
  <c r="P8" i="7"/>
  <c r="Q8" i="7" s="1"/>
  <c r="P4" i="7"/>
  <c r="Q4" i="7" s="1"/>
  <c r="P15" i="7"/>
  <c r="Q15" i="7" s="1"/>
  <c r="P11" i="7"/>
  <c r="Q11" i="7" s="1"/>
  <c r="P7" i="7"/>
  <c r="Q7" i="7" s="1"/>
  <c r="P3" i="7"/>
  <c r="Q3" i="7" s="1"/>
  <c r="AC17" i="4"/>
  <c r="AB17" i="3"/>
  <c r="AB17" i="2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U4" i="3"/>
  <c r="U12" i="3"/>
  <c r="U16" i="3"/>
  <c r="F3" i="3"/>
  <c r="U3" i="3" s="1"/>
  <c r="F4" i="3"/>
  <c r="F5" i="3"/>
  <c r="U5" i="3" s="1"/>
  <c r="F6" i="3"/>
  <c r="U6" i="3" s="1"/>
  <c r="F7" i="3"/>
  <c r="U7" i="3" s="1"/>
  <c r="F8" i="3"/>
  <c r="U8" i="3" s="1"/>
  <c r="F9" i="3"/>
  <c r="U9" i="3" s="1"/>
  <c r="F10" i="3"/>
  <c r="U10" i="3" s="1"/>
  <c r="F11" i="3"/>
  <c r="U11" i="3" s="1"/>
  <c r="F12" i="3"/>
  <c r="F13" i="3"/>
  <c r="U13" i="3" s="1"/>
  <c r="F14" i="3"/>
  <c r="U14" i="3" s="1"/>
  <c r="F15" i="3"/>
  <c r="U15" i="3" s="1"/>
  <c r="F16" i="3"/>
  <c r="F17" i="3"/>
  <c r="U17" i="3" s="1"/>
  <c r="F2" i="3"/>
  <c r="U2" i="3" s="1"/>
  <c r="F3" i="2"/>
  <c r="U3" i="2" s="1"/>
  <c r="F4" i="2"/>
  <c r="F5" i="2"/>
  <c r="F6" i="2"/>
  <c r="U6" i="2" s="1"/>
  <c r="F7" i="2"/>
  <c r="U7" i="2" s="1"/>
  <c r="F8" i="2"/>
  <c r="F9" i="2"/>
  <c r="F10" i="2"/>
  <c r="U10" i="2" s="1"/>
  <c r="F11" i="2"/>
  <c r="U11" i="2" s="1"/>
  <c r="F12" i="2"/>
  <c r="F13" i="2"/>
  <c r="F14" i="2"/>
  <c r="U14" i="2" s="1"/>
  <c r="F15" i="2"/>
  <c r="U15" i="2" s="1"/>
  <c r="F16" i="2"/>
  <c r="F17" i="2"/>
  <c r="U17" i="2" s="1"/>
  <c r="F2" i="2"/>
  <c r="U2" i="2" s="1"/>
  <c r="U13" i="2" l="1"/>
  <c r="U9" i="2"/>
  <c r="U5" i="2"/>
  <c r="U16" i="2"/>
  <c r="U12" i="2"/>
  <c r="U8" i="2"/>
  <c r="U4" i="2"/>
  <c r="S2" i="15" l="1"/>
  <c r="T2" i="15" s="1"/>
  <c r="O14" i="15"/>
  <c r="P14" i="15" s="1"/>
  <c r="O10" i="15"/>
  <c r="P10" i="15" s="1"/>
  <c r="O6" i="15"/>
  <c r="P6" i="15" s="1"/>
  <c r="O2" i="15"/>
  <c r="P2" i="15" s="1"/>
  <c r="S3" i="15"/>
  <c r="T3" i="15" s="1"/>
  <c r="S4" i="15"/>
  <c r="T4" i="15" s="1"/>
  <c r="S5" i="15"/>
  <c r="T5" i="15" s="1"/>
  <c r="S6" i="15"/>
  <c r="T6" i="15" s="1"/>
  <c r="S7" i="15"/>
  <c r="T7" i="15" s="1"/>
  <c r="S8" i="15"/>
  <c r="T8" i="15" s="1"/>
  <c r="S9" i="15"/>
  <c r="T9" i="15" s="1"/>
  <c r="S10" i="15"/>
  <c r="T10" i="15" s="1"/>
  <c r="S11" i="15"/>
  <c r="T11" i="15" s="1"/>
  <c r="S12" i="15"/>
  <c r="T12" i="15" s="1"/>
  <c r="S13" i="15"/>
  <c r="T13" i="15" s="1"/>
  <c r="S14" i="15"/>
  <c r="T14" i="15" s="1"/>
  <c r="S15" i="15"/>
  <c r="T15" i="15" s="1"/>
  <c r="S16" i="15"/>
  <c r="T16" i="15" s="1"/>
  <c r="O4" i="15"/>
  <c r="P4" i="15" s="1"/>
  <c r="O3" i="15"/>
  <c r="P3" i="15" s="1"/>
  <c r="O5" i="15"/>
  <c r="P5" i="15" s="1"/>
  <c r="O7" i="15"/>
  <c r="P7" i="15" s="1"/>
  <c r="O8" i="15"/>
  <c r="P8" i="15" s="1"/>
  <c r="O9" i="15"/>
  <c r="P9" i="15" s="1"/>
  <c r="O11" i="15"/>
  <c r="P11" i="15" s="1"/>
  <c r="O12" i="15"/>
  <c r="P12" i="15" s="1"/>
  <c r="O13" i="15"/>
  <c r="P13" i="15" s="1"/>
  <c r="O15" i="15"/>
  <c r="P15" i="15" s="1"/>
  <c r="O16" i="15"/>
  <c r="P16" i="15" s="1"/>
  <c r="AG3" i="14"/>
  <c r="U3" i="15" l="1"/>
  <c r="U14" i="15"/>
  <c r="U10" i="15"/>
  <c r="U6" i="15"/>
  <c r="U2" i="15"/>
  <c r="U13" i="15"/>
  <c r="U9" i="15"/>
  <c r="U5" i="15"/>
  <c r="U16" i="15"/>
  <c r="U12" i="15"/>
  <c r="U8" i="15"/>
  <c r="U4" i="15"/>
  <c r="U15" i="15"/>
  <c r="U11" i="15"/>
  <c r="U7" i="15"/>
  <c r="Q6" i="15"/>
  <c r="Q10" i="15"/>
  <c r="Q14" i="15"/>
  <c r="Q12" i="15"/>
  <c r="Q3" i="15"/>
  <c r="Q7" i="15"/>
  <c r="Q11" i="15"/>
  <c r="Q15" i="15"/>
  <c r="Q8" i="15"/>
  <c r="Q5" i="15"/>
  <c r="Q9" i="15"/>
  <c r="Q13" i="15"/>
  <c r="Q2" i="15"/>
  <c r="Q4" i="15"/>
  <c r="Q16" i="15"/>
  <c r="G4" i="15" l="1"/>
  <c r="G8" i="15"/>
  <c r="G12" i="15"/>
  <c r="G16" i="15"/>
  <c r="C18" i="15"/>
  <c r="G5" i="15" s="1"/>
  <c r="D18" i="15"/>
  <c r="H3" i="15" s="1"/>
  <c r="W3" i="15" s="1"/>
  <c r="X3" i="15" s="1"/>
  <c r="B18" i="15"/>
  <c r="F6" i="15" s="1"/>
  <c r="G2" i="15" l="1"/>
  <c r="G6" i="15"/>
  <c r="H8" i="15"/>
  <c r="W8" i="15" s="1"/>
  <c r="X8" i="15" s="1"/>
  <c r="H4" i="15"/>
  <c r="W4" i="15" s="1"/>
  <c r="X4" i="15" s="1"/>
  <c r="H14" i="15"/>
  <c r="W14" i="15" s="1"/>
  <c r="X14" i="15" s="1"/>
  <c r="H10" i="15"/>
  <c r="W10" i="15" s="1"/>
  <c r="X10" i="15" s="1"/>
  <c r="H6" i="15"/>
  <c r="W6" i="15" s="1"/>
  <c r="X6" i="15" s="1"/>
  <c r="G15" i="15"/>
  <c r="G11" i="15"/>
  <c r="G7" i="15"/>
  <c r="G3" i="15"/>
  <c r="H13" i="15"/>
  <c r="W13" i="15" s="1"/>
  <c r="X13" i="15" s="1"/>
  <c r="H9" i="15"/>
  <c r="W9" i="15" s="1"/>
  <c r="X9" i="15" s="1"/>
  <c r="H5" i="15"/>
  <c r="W5" i="15" s="1"/>
  <c r="X5" i="15" s="1"/>
  <c r="G14" i="15"/>
  <c r="G10" i="15"/>
  <c r="H16" i="15"/>
  <c r="W16" i="15" s="1"/>
  <c r="X16" i="15" s="1"/>
  <c r="H12" i="15"/>
  <c r="W12" i="15" s="1"/>
  <c r="X12" i="15" s="1"/>
  <c r="H2" i="15"/>
  <c r="G13" i="15"/>
  <c r="G9" i="15"/>
  <c r="H15" i="15"/>
  <c r="W15" i="15" s="1"/>
  <c r="X15" i="15" s="1"/>
  <c r="H11" i="15"/>
  <c r="W11" i="15" s="1"/>
  <c r="X11" i="15" s="1"/>
  <c r="H7" i="15"/>
  <c r="W7" i="15" s="1"/>
  <c r="X7" i="15" s="1"/>
  <c r="F5" i="15"/>
  <c r="F4" i="15"/>
  <c r="F2" i="15"/>
  <c r="F13" i="15"/>
  <c r="F9" i="15"/>
  <c r="F16" i="15"/>
  <c r="F12" i="15"/>
  <c r="F8" i="15"/>
  <c r="F15" i="15"/>
  <c r="F11" i="15"/>
  <c r="F7" i="15"/>
  <c r="F3" i="15"/>
  <c r="F14" i="15"/>
  <c r="F10" i="15"/>
  <c r="Q16" i="4"/>
  <c r="Q15" i="4"/>
  <c r="Q14" i="4"/>
  <c r="Q13" i="4"/>
  <c r="Q12" i="4"/>
  <c r="Q11" i="4"/>
  <c r="Q10" i="4"/>
  <c r="AE9" i="4"/>
  <c r="Q9" i="4"/>
  <c r="Q8" i="4"/>
  <c r="Q7" i="4"/>
  <c r="Q6" i="4"/>
  <c r="Q5" i="4"/>
  <c r="Q4" i="4"/>
  <c r="AE3" i="4"/>
  <c r="Q3" i="4"/>
  <c r="Q2" i="4"/>
  <c r="Q16" i="3"/>
  <c r="Q15" i="3"/>
  <c r="Q14" i="3"/>
  <c r="Q13" i="3"/>
  <c r="Q12" i="3"/>
  <c r="Q11" i="3"/>
  <c r="Q10" i="3"/>
  <c r="Q9" i="3"/>
  <c r="Q8" i="3"/>
  <c r="R8" i="3" s="1"/>
  <c r="Q7" i="3"/>
  <c r="Q6" i="3"/>
  <c r="Q5" i="3"/>
  <c r="Q4" i="3"/>
  <c r="R4" i="3" s="1"/>
  <c r="Q3" i="3"/>
  <c r="Q2" i="3"/>
  <c r="AD9" i="3"/>
  <c r="AD3" i="3"/>
  <c r="Q2" i="2"/>
  <c r="R2" i="3" l="1"/>
  <c r="R6" i="3"/>
  <c r="R10" i="3"/>
  <c r="R16" i="4"/>
  <c r="W2" i="15"/>
  <c r="X2" i="15" s="1"/>
  <c r="L3" i="15"/>
  <c r="L7" i="15"/>
  <c r="L11" i="15"/>
  <c r="L15" i="15"/>
  <c r="L2" i="15"/>
  <c r="L5" i="15"/>
  <c r="L13" i="15"/>
  <c r="L6" i="15"/>
  <c r="L10" i="15"/>
  <c r="L14" i="15"/>
  <c r="H18" i="15"/>
  <c r="L4" i="15"/>
  <c r="L8" i="15"/>
  <c r="L12" i="15"/>
  <c r="L16" i="15"/>
  <c r="L9" i="15"/>
  <c r="K5" i="15"/>
  <c r="K9" i="15"/>
  <c r="K13" i="15"/>
  <c r="K3" i="15"/>
  <c r="K7" i="15"/>
  <c r="K11" i="15"/>
  <c r="K15" i="15"/>
  <c r="G18" i="15"/>
  <c r="K4" i="15"/>
  <c r="K8" i="15"/>
  <c r="K12" i="15"/>
  <c r="K16" i="15"/>
  <c r="K6" i="15"/>
  <c r="K10" i="15"/>
  <c r="K14" i="15"/>
  <c r="K2" i="15"/>
  <c r="J5" i="15"/>
  <c r="J9" i="15"/>
  <c r="J13" i="15"/>
  <c r="J2" i="15"/>
  <c r="J10" i="15"/>
  <c r="J14" i="15"/>
  <c r="F18" i="15"/>
  <c r="J3" i="15"/>
  <c r="J15" i="15"/>
  <c r="J4" i="15"/>
  <c r="J8" i="15"/>
  <c r="J16" i="15"/>
  <c r="J6" i="15"/>
  <c r="J7" i="15"/>
  <c r="J11" i="15"/>
  <c r="J12" i="15"/>
  <c r="R12" i="3"/>
  <c r="R14" i="3"/>
  <c r="R16" i="3"/>
  <c r="R5" i="3"/>
  <c r="R7" i="3"/>
  <c r="R11" i="3"/>
  <c r="R13" i="3"/>
  <c r="R15" i="3"/>
  <c r="R3" i="3"/>
  <c r="R9" i="3"/>
  <c r="R3" i="4"/>
  <c r="R4" i="4"/>
  <c r="R5" i="4"/>
  <c r="R6" i="4"/>
  <c r="R7" i="4"/>
  <c r="R8" i="4"/>
  <c r="R9" i="4"/>
  <c r="R2" i="4"/>
  <c r="R10" i="4"/>
  <c r="R11" i="4"/>
  <c r="R12" i="4"/>
  <c r="R13" i="4"/>
  <c r="R14" i="4"/>
  <c r="R15" i="4"/>
  <c r="Y4" i="15" l="1"/>
  <c r="Y5" i="15"/>
  <c r="Y6" i="15"/>
  <c r="Y7" i="15"/>
  <c r="Y11" i="15"/>
  <c r="Y13" i="15"/>
  <c r="Y15" i="15"/>
  <c r="Y16" i="15"/>
  <c r="Y3" i="15"/>
  <c r="Y8" i="15"/>
  <c r="Y9" i="15"/>
  <c r="Y10" i="15"/>
  <c r="Y12" i="15"/>
  <c r="Y14" i="15"/>
  <c r="Y2" i="15"/>
  <c r="Q16" i="6"/>
  <c r="Q15" i="6"/>
  <c r="Q14" i="6"/>
  <c r="Q13" i="6"/>
  <c r="Q12" i="6"/>
  <c r="Q11" i="6"/>
  <c r="Q10" i="6"/>
  <c r="AD9" i="6"/>
  <c r="Q9" i="6"/>
  <c r="Q8" i="6"/>
  <c r="Q7" i="6"/>
  <c r="Q6" i="6"/>
  <c r="Q5" i="6"/>
  <c r="Q4" i="6"/>
  <c r="AD3" i="6"/>
  <c r="Q3" i="6"/>
  <c r="Q2" i="6"/>
  <c r="Q16" i="1"/>
  <c r="Q15" i="1"/>
  <c r="Q14" i="1"/>
  <c r="Q13" i="1"/>
  <c r="Q12" i="1"/>
  <c r="Q11" i="1"/>
  <c r="Q10" i="1"/>
  <c r="AD9" i="1"/>
  <c r="Q9" i="1"/>
  <c r="Q8" i="1"/>
  <c r="Q7" i="1"/>
  <c r="Q6" i="1"/>
  <c r="R6" i="1" s="1"/>
  <c r="Q5" i="1"/>
  <c r="Q4" i="1"/>
  <c r="AD3" i="1"/>
  <c r="R3" i="1"/>
  <c r="Q3" i="1"/>
  <c r="Q16" i="2"/>
  <c r="R16" i="2" s="1"/>
  <c r="Q15" i="2"/>
  <c r="Q14" i="2"/>
  <c r="Q13" i="2"/>
  <c r="Q12" i="2"/>
  <c r="R12" i="2" s="1"/>
  <c r="Q11" i="2"/>
  <c r="Q10" i="2"/>
  <c r="AC9" i="2"/>
  <c r="Q9" i="2"/>
  <c r="R9" i="2" s="1"/>
  <c r="Q8" i="2"/>
  <c r="Q7" i="2"/>
  <c r="Q6" i="2"/>
  <c r="R6" i="2" s="1"/>
  <c r="Q5" i="2"/>
  <c r="R5" i="2" s="1"/>
  <c r="Q4" i="2"/>
  <c r="AC3" i="2"/>
  <c r="Q3" i="2"/>
  <c r="R7" i="1" l="1"/>
  <c r="R10" i="1"/>
  <c r="R14" i="1"/>
  <c r="R16" i="6"/>
  <c r="R2" i="1"/>
  <c r="R4" i="1"/>
  <c r="R8" i="1"/>
  <c r="R11" i="1"/>
  <c r="R15" i="1"/>
  <c r="R13" i="2"/>
  <c r="R7" i="2"/>
  <c r="R10" i="2"/>
  <c r="R14" i="2"/>
  <c r="R4" i="2"/>
  <c r="R8" i="2"/>
  <c r="R11" i="2"/>
  <c r="R15" i="2"/>
  <c r="R5" i="1"/>
  <c r="R9" i="1"/>
  <c r="R12" i="1"/>
  <c r="R16" i="1"/>
  <c r="R13" i="1"/>
  <c r="R2" i="6"/>
  <c r="R3" i="6"/>
  <c r="R4" i="6"/>
  <c r="R5" i="6"/>
  <c r="R6" i="6"/>
  <c r="R7" i="6"/>
  <c r="R8" i="6"/>
  <c r="R9" i="6"/>
  <c r="R10" i="6"/>
  <c r="R11" i="6"/>
  <c r="R12" i="6"/>
  <c r="R13" i="6"/>
  <c r="R14" i="6"/>
  <c r="R15" i="6"/>
  <c r="R3" i="2"/>
  <c r="R2" i="2"/>
  <c r="G17" i="14" l="1"/>
  <c r="E17" i="14"/>
  <c r="G16" i="14"/>
  <c r="E16" i="14"/>
  <c r="G15" i="14"/>
  <c r="E15" i="14"/>
  <c r="G14" i="14"/>
  <c r="E14" i="14"/>
  <c r="G13" i="14"/>
  <c r="E13" i="14"/>
  <c r="G12" i="14"/>
  <c r="E12" i="14"/>
  <c r="G11" i="14"/>
  <c r="E11" i="14"/>
  <c r="G10" i="14"/>
  <c r="E10" i="14"/>
  <c r="G9" i="14"/>
  <c r="E9" i="14"/>
  <c r="G8" i="14"/>
  <c r="E8" i="14"/>
  <c r="G7" i="14"/>
  <c r="E7" i="14"/>
  <c r="G6" i="14"/>
  <c r="E6" i="14"/>
  <c r="G5" i="14"/>
  <c r="E5" i="14"/>
  <c r="G4" i="14"/>
  <c r="E4" i="14"/>
  <c r="H17" i="14"/>
  <c r="V17" i="14" s="1"/>
  <c r="W17" i="14" s="1"/>
  <c r="G3" i="14"/>
  <c r="E3" i="14"/>
  <c r="G2" i="14"/>
  <c r="E2" i="14"/>
  <c r="Z17" i="14" l="1"/>
  <c r="Y17" i="14"/>
  <c r="K17" i="14"/>
  <c r="O17" i="14"/>
  <c r="L17" i="14" s="1"/>
  <c r="N17" i="14" s="1"/>
  <c r="M17" i="14" s="1"/>
  <c r="H2" i="14"/>
  <c r="H3" i="14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K13" i="14" l="1"/>
  <c r="V13" i="14"/>
  <c r="W13" i="14" s="1"/>
  <c r="K9" i="14"/>
  <c r="O9" i="14" s="1"/>
  <c r="L9" i="14" s="1"/>
  <c r="N9" i="14" s="1"/>
  <c r="M9" i="14" s="1"/>
  <c r="V9" i="14"/>
  <c r="W9" i="14" s="1"/>
  <c r="K5" i="14"/>
  <c r="V5" i="14"/>
  <c r="W5" i="14" s="1"/>
  <c r="K16" i="14"/>
  <c r="V16" i="14"/>
  <c r="W16" i="14" s="1"/>
  <c r="K8" i="14"/>
  <c r="V8" i="14"/>
  <c r="W8" i="14" s="1"/>
  <c r="X8" i="14" s="1"/>
  <c r="K4" i="14"/>
  <c r="V4" i="14"/>
  <c r="W4" i="14" s="1"/>
  <c r="X4" i="14" s="1"/>
  <c r="K15" i="14"/>
  <c r="V15" i="14"/>
  <c r="W15" i="14" s="1"/>
  <c r="K3" i="14"/>
  <c r="O3" i="14" s="1"/>
  <c r="L3" i="14" s="1"/>
  <c r="N3" i="14" s="1"/>
  <c r="M3" i="14" s="1"/>
  <c r="V3" i="14"/>
  <c r="W3" i="14" s="1"/>
  <c r="K12" i="14"/>
  <c r="V12" i="14"/>
  <c r="W12" i="14" s="1"/>
  <c r="K11" i="14"/>
  <c r="V11" i="14"/>
  <c r="W11" i="14" s="1"/>
  <c r="X11" i="14" s="1"/>
  <c r="K7" i="14"/>
  <c r="V7" i="14"/>
  <c r="W7" i="14" s="1"/>
  <c r="K14" i="14"/>
  <c r="V14" i="14"/>
  <c r="W14" i="14" s="1"/>
  <c r="K10" i="14"/>
  <c r="V10" i="14"/>
  <c r="W10" i="14" s="1"/>
  <c r="K6" i="14"/>
  <c r="O6" i="14" s="1"/>
  <c r="L6" i="14" s="1"/>
  <c r="N6" i="14" s="1"/>
  <c r="M6" i="14" s="1"/>
  <c r="V6" i="14"/>
  <c r="W6" i="14" s="1"/>
  <c r="K2" i="14"/>
  <c r="V2" i="14"/>
  <c r="O2" i="14"/>
  <c r="O10" i="14"/>
  <c r="L10" i="14" s="1"/>
  <c r="N10" i="14" s="1"/>
  <c r="M10" i="14" s="1"/>
  <c r="O12" i="14"/>
  <c r="L12" i="14" s="1"/>
  <c r="N12" i="14" s="1"/>
  <c r="M12" i="14" s="1"/>
  <c r="O4" i="14"/>
  <c r="L4" i="14" s="1"/>
  <c r="N4" i="14" s="1"/>
  <c r="M4" i="14" s="1"/>
  <c r="O14" i="14"/>
  <c r="L14" i="14" s="1"/>
  <c r="N14" i="14" s="1"/>
  <c r="M14" i="14" s="1"/>
  <c r="O13" i="14"/>
  <c r="L13" i="14" s="1"/>
  <c r="N13" i="14" s="1"/>
  <c r="M13" i="14" s="1"/>
  <c r="O5" i="14"/>
  <c r="L5" i="14" s="1"/>
  <c r="N5" i="14" s="1"/>
  <c r="M5" i="14" s="1"/>
  <c r="O16" i="14"/>
  <c r="L16" i="14" s="1"/>
  <c r="N16" i="14" s="1"/>
  <c r="M16" i="14" s="1"/>
  <c r="O8" i="14"/>
  <c r="L8" i="14" s="1"/>
  <c r="N8" i="14" s="1"/>
  <c r="M8" i="14" s="1"/>
  <c r="O15" i="14"/>
  <c r="L15" i="14" s="1"/>
  <c r="N15" i="14" s="1"/>
  <c r="M15" i="14" s="1"/>
  <c r="O11" i="14"/>
  <c r="L11" i="14" s="1"/>
  <c r="N11" i="14" s="1"/>
  <c r="M11" i="14" s="1"/>
  <c r="O7" i="14"/>
  <c r="L7" i="14" s="1"/>
  <c r="N7" i="14" s="1"/>
  <c r="M7" i="14" s="1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2" i="8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2" i="7"/>
  <c r="G17" i="6"/>
  <c r="H17" i="6" s="1"/>
  <c r="V17" i="6" s="1"/>
  <c r="W17" i="6" s="1"/>
  <c r="E17" i="6"/>
  <c r="G16" i="6"/>
  <c r="H16" i="6" s="1"/>
  <c r="V16" i="6" s="1"/>
  <c r="W16" i="6" s="1"/>
  <c r="E16" i="6"/>
  <c r="G15" i="6"/>
  <c r="H15" i="6" s="1"/>
  <c r="V15" i="6" s="1"/>
  <c r="W15" i="6" s="1"/>
  <c r="E15" i="6"/>
  <c r="G14" i="6"/>
  <c r="H14" i="6" s="1"/>
  <c r="V14" i="6" s="1"/>
  <c r="W14" i="6" s="1"/>
  <c r="E14" i="6"/>
  <c r="G13" i="6"/>
  <c r="H13" i="6" s="1"/>
  <c r="V13" i="6" s="1"/>
  <c r="W13" i="6" s="1"/>
  <c r="E13" i="6"/>
  <c r="G12" i="6"/>
  <c r="H12" i="6" s="1"/>
  <c r="V12" i="6" s="1"/>
  <c r="W12" i="6" s="1"/>
  <c r="E12" i="6"/>
  <c r="G11" i="6"/>
  <c r="H11" i="6" s="1"/>
  <c r="V11" i="6" s="1"/>
  <c r="W11" i="6" s="1"/>
  <c r="E11" i="6"/>
  <c r="G10" i="6"/>
  <c r="H10" i="6" s="1"/>
  <c r="V10" i="6" s="1"/>
  <c r="W10" i="6" s="1"/>
  <c r="E10" i="6"/>
  <c r="G9" i="6"/>
  <c r="H9" i="6" s="1"/>
  <c r="V9" i="6" s="1"/>
  <c r="W9" i="6" s="1"/>
  <c r="E9" i="6"/>
  <c r="G8" i="6"/>
  <c r="H8" i="6" s="1"/>
  <c r="V8" i="6" s="1"/>
  <c r="W8" i="6" s="1"/>
  <c r="E8" i="6"/>
  <c r="G7" i="6"/>
  <c r="H7" i="6" s="1"/>
  <c r="V7" i="6" s="1"/>
  <c r="W7" i="6" s="1"/>
  <c r="E7" i="6"/>
  <c r="G6" i="6"/>
  <c r="H6" i="6" s="1"/>
  <c r="V6" i="6" s="1"/>
  <c r="W6" i="6" s="1"/>
  <c r="E6" i="6"/>
  <c r="G5" i="6"/>
  <c r="H5" i="6" s="1"/>
  <c r="V5" i="6" s="1"/>
  <c r="W5" i="6" s="1"/>
  <c r="E5" i="6"/>
  <c r="G4" i="6"/>
  <c r="H4" i="6" s="1"/>
  <c r="V4" i="6" s="1"/>
  <c r="W4" i="6" s="1"/>
  <c r="E4" i="6"/>
  <c r="K4" i="6" s="1"/>
  <c r="O4" i="6" s="1"/>
  <c r="G3" i="6"/>
  <c r="H3" i="6" s="1"/>
  <c r="V3" i="6" s="1"/>
  <c r="W3" i="6" s="1"/>
  <c r="E3" i="6"/>
  <c r="G2" i="6"/>
  <c r="H2" i="6" s="1"/>
  <c r="V2" i="6" s="1"/>
  <c r="E2" i="6"/>
  <c r="G17" i="5"/>
  <c r="E17" i="5"/>
  <c r="G16" i="5"/>
  <c r="E16" i="5"/>
  <c r="G15" i="5"/>
  <c r="E15" i="5"/>
  <c r="G14" i="5"/>
  <c r="E14" i="5"/>
  <c r="G13" i="5"/>
  <c r="E13" i="5"/>
  <c r="G12" i="5"/>
  <c r="E12" i="5"/>
  <c r="G11" i="5"/>
  <c r="E11" i="5"/>
  <c r="G10" i="5"/>
  <c r="E10" i="5"/>
  <c r="G9" i="5"/>
  <c r="E9" i="5"/>
  <c r="G8" i="5"/>
  <c r="E8" i="5"/>
  <c r="G7" i="5"/>
  <c r="E7" i="5"/>
  <c r="G6" i="5"/>
  <c r="E6" i="5"/>
  <c r="G5" i="5"/>
  <c r="E5" i="5"/>
  <c r="G4" i="5"/>
  <c r="E4" i="5"/>
  <c r="G3" i="5"/>
  <c r="E3" i="5"/>
  <c r="G2" i="5"/>
  <c r="E2" i="5"/>
  <c r="G17" i="4"/>
  <c r="E17" i="4"/>
  <c r="G16" i="4"/>
  <c r="E16" i="4"/>
  <c r="G15" i="4"/>
  <c r="E15" i="4"/>
  <c r="G14" i="4"/>
  <c r="E14" i="4"/>
  <c r="G13" i="4"/>
  <c r="E13" i="4"/>
  <c r="G12" i="4"/>
  <c r="E12" i="4"/>
  <c r="G11" i="4"/>
  <c r="E11" i="4"/>
  <c r="G10" i="4"/>
  <c r="E10" i="4"/>
  <c r="G9" i="4"/>
  <c r="E9" i="4"/>
  <c r="G8" i="4"/>
  <c r="E8" i="4"/>
  <c r="G7" i="4"/>
  <c r="E7" i="4"/>
  <c r="G6" i="4"/>
  <c r="E6" i="4"/>
  <c r="G5" i="4"/>
  <c r="H5" i="4" s="1"/>
  <c r="W5" i="4" s="1"/>
  <c r="X5" i="4" s="1"/>
  <c r="E5" i="4"/>
  <c r="G4" i="4"/>
  <c r="H4" i="4" s="1"/>
  <c r="W4" i="4" s="1"/>
  <c r="X4" i="4" s="1"/>
  <c r="E4" i="4"/>
  <c r="H17" i="4"/>
  <c r="W17" i="4" s="1"/>
  <c r="X17" i="4" s="1"/>
  <c r="G3" i="4"/>
  <c r="E3" i="4"/>
  <c r="G2" i="4"/>
  <c r="E2" i="4"/>
  <c r="G17" i="3"/>
  <c r="E17" i="3"/>
  <c r="G16" i="3"/>
  <c r="E16" i="3"/>
  <c r="G15" i="3"/>
  <c r="E15" i="3"/>
  <c r="G14" i="3"/>
  <c r="E14" i="3"/>
  <c r="G13" i="3"/>
  <c r="E13" i="3"/>
  <c r="G12" i="3"/>
  <c r="E12" i="3"/>
  <c r="G11" i="3"/>
  <c r="E11" i="3"/>
  <c r="G10" i="3"/>
  <c r="E10" i="3"/>
  <c r="G9" i="3"/>
  <c r="E9" i="3"/>
  <c r="G8" i="3"/>
  <c r="E8" i="3"/>
  <c r="G7" i="3"/>
  <c r="E7" i="3"/>
  <c r="G6" i="3"/>
  <c r="E6" i="3"/>
  <c r="G5" i="3"/>
  <c r="E5" i="3"/>
  <c r="G4" i="3"/>
  <c r="E4" i="3"/>
  <c r="G3" i="3"/>
  <c r="E3" i="3"/>
  <c r="G2" i="3"/>
  <c r="H2" i="3" s="1"/>
  <c r="V2" i="3" s="1"/>
  <c r="E2" i="3"/>
  <c r="G17" i="2"/>
  <c r="H17" i="2" s="1"/>
  <c r="E17" i="2"/>
  <c r="K17" i="2" s="1"/>
  <c r="G16" i="2"/>
  <c r="H16" i="2" s="1"/>
  <c r="E16" i="2"/>
  <c r="K16" i="2" s="1"/>
  <c r="G15" i="2"/>
  <c r="H15" i="2" s="1"/>
  <c r="E15" i="2"/>
  <c r="G14" i="2"/>
  <c r="H14" i="2" s="1"/>
  <c r="E14" i="2"/>
  <c r="G13" i="2"/>
  <c r="H13" i="2" s="1"/>
  <c r="E13" i="2"/>
  <c r="K13" i="2" s="1"/>
  <c r="G12" i="2"/>
  <c r="H12" i="2" s="1"/>
  <c r="E12" i="2"/>
  <c r="G11" i="2"/>
  <c r="H11" i="2" s="1"/>
  <c r="E11" i="2"/>
  <c r="G10" i="2"/>
  <c r="H10" i="2" s="1"/>
  <c r="E10" i="2"/>
  <c r="K10" i="2" s="1"/>
  <c r="G9" i="2"/>
  <c r="H9" i="2" s="1"/>
  <c r="E9" i="2"/>
  <c r="K9" i="2" s="1"/>
  <c r="G8" i="2"/>
  <c r="H8" i="2" s="1"/>
  <c r="E8" i="2"/>
  <c r="K8" i="2" s="1"/>
  <c r="G7" i="2"/>
  <c r="H7" i="2" s="1"/>
  <c r="E7" i="2"/>
  <c r="G6" i="2"/>
  <c r="H6" i="2" s="1"/>
  <c r="E6" i="2"/>
  <c r="K6" i="2" s="1"/>
  <c r="G5" i="2"/>
  <c r="H5" i="2" s="1"/>
  <c r="E5" i="2"/>
  <c r="G4" i="2"/>
  <c r="H4" i="2" s="1"/>
  <c r="E4" i="2"/>
  <c r="K4" i="2" s="1"/>
  <c r="H3" i="2"/>
  <c r="G3" i="2"/>
  <c r="E3" i="2"/>
  <c r="G2" i="2"/>
  <c r="H2" i="2" s="1"/>
  <c r="V2" i="2" s="1"/>
  <c r="W2" i="2" s="1"/>
  <c r="E2" i="2"/>
  <c r="K2" i="2" s="1"/>
  <c r="K15" i="2" l="1"/>
  <c r="K11" i="2"/>
  <c r="Z17" i="4"/>
  <c r="AA17" i="4"/>
  <c r="AA5" i="4"/>
  <c r="AB5" i="4" s="1"/>
  <c r="AC5" i="4" s="1"/>
  <c r="Z5" i="4"/>
  <c r="Z3" i="6"/>
  <c r="AA3" i="6" s="1"/>
  <c r="AB3" i="6" s="1"/>
  <c r="Y3" i="6"/>
  <c r="Z5" i="6"/>
  <c r="AA5" i="6" s="1"/>
  <c r="AB5" i="6" s="1"/>
  <c r="Y5" i="6"/>
  <c r="Y7" i="6"/>
  <c r="X7" i="6"/>
  <c r="Z7" i="6"/>
  <c r="AA7" i="6" s="1"/>
  <c r="AB7" i="6" s="1"/>
  <c r="Y9" i="6"/>
  <c r="Z9" i="6"/>
  <c r="AA9" i="6" s="1"/>
  <c r="AB9" i="6" s="1"/>
  <c r="Y11" i="6"/>
  <c r="Z11" i="6"/>
  <c r="AA11" i="6" s="1"/>
  <c r="AB11" i="6" s="1"/>
  <c r="Y13" i="6"/>
  <c r="X13" i="6"/>
  <c r="Z13" i="6"/>
  <c r="AA13" i="6" s="1"/>
  <c r="AB13" i="6" s="1"/>
  <c r="Y15" i="6"/>
  <c r="X15" i="6"/>
  <c r="Z15" i="6"/>
  <c r="AA15" i="6" s="1"/>
  <c r="AB15" i="6" s="1"/>
  <c r="Y17" i="6"/>
  <c r="Z17" i="6"/>
  <c r="X6" i="14"/>
  <c r="X14" i="14"/>
  <c r="X3" i="14"/>
  <c r="X16" i="14"/>
  <c r="X9" i="14"/>
  <c r="W2" i="3"/>
  <c r="L2" i="14"/>
  <c r="N2" i="14" s="1"/>
  <c r="M2" i="14" s="1"/>
  <c r="O21" i="14"/>
  <c r="K3" i="2"/>
  <c r="AA4" i="4"/>
  <c r="AB4" i="4" s="1"/>
  <c r="AC4" i="4" s="1"/>
  <c r="Z4" i="4"/>
  <c r="V23" i="6"/>
  <c r="W2" i="6"/>
  <c r="Y4" i="6"/>
  <c r="X4" i="6"/>
  <c r="Z4" i="6"/>
  <c r="AA4" i="6" s="1"/>
  <c r="AB4" i="6" s="1"/>
  <c r="Y6" i="6"/>
  <c r="Z6" i="6"/>
  <c r="AA6" i="6" s="1"/>
  <c r="AB6" i="6" s="1"/>
  <c r="X8" i="6"/>
  <c r="Y8" i="6"/>
  <c r="Z8" i="6"/>
  <c r="AA8" i="6" s="1"/>
  <c r="AB8" i="6" s="1"/>
  <c r="Z10" i="6"/>
  <c r="AA10" i="6" s="1"/>
  <c r="AB10" i="6" s="1"/>
  <c r="Y10" i="6"/>
  <c r="Z12" i="6"/>
  <c r="AA12" i="6" s="1"/>
  <c r="AB12" i="6" s="1"/>
  <c r="Y12" i="6"/>
  <c r="X12" i="6"/>
  <c r="Z14" i="6"/>
  <c r="AA14" i="6" s="1"/>
  <c r="AB14" i="6" s="1"/>
  <c r="Y14" i="6"/>
  <c r="Z16" i="6"/>
  <c r="AA16" i="6" s="1"/>
  <c r="AB16" i="6" s="1"/>
  <c r="Y16" i="6"/>
  <c r="W2" i="14"/>
  <c r="V21" i="14"/>
  <c r="X10" i="14"/>
  <c r="X7" i="14"/>
  <c r="X12" i="14"/>
  <c r="X15" i="14"/>
  <c r="X5" i="14"/>
  <c r="X13" i="14"/>
  <c r="K5" i="2"/>
  <c r="K7" i="2"/>
  <c r="K12" i="2"/>
  <c r="K14" i="2"/>
  <c r="K9" i="6"/>
  <c r="O9" i="6" s="1"/>
  <c r="X9" i="6" s="1"/>
  <c r="K11" i="6"/>
  <c r="O11" i="6" s="1"/>
  <c r="X11" i="6" s="1"/>
  <c r="K13" i="6"/>
  <c r="O13" i="6" s="1"/>
  <c r="K15" i="6"/>
  <c r="O15" i="6" s="1"/>
  <c r="K17" i="6"/>
  <c r="O17" i="6" s="1"/>
  <c r="P17" i="6" s="1"/>
  <c r="O16" i="2"/>
  <c r="X16" i="2" s="1"/>
  <c r="V16" i="2"/>
  <c r="W16" i="2" s="1"/>
  <c r="O6" i="2"/>
  <c r="V6" i="2"/>
  <c r="W6" i="2" s="1"/>
  <c r="O13" i="2"/>
  <c r="X13" i="2" s="1"/>
  <c r="V13" i="2"/>
  <c r="W13" i="2" s="1"/>
  <c r="O9" i="2"/>
  <c r="V9" i="2"/>
  <c r="W9" i="2" s="1"/>
  <c r="O4" i="2"/>
  <c r="X4" i="2" s="1"/>
  <c r="V4" i="2"/>
  <c r="W4" i="2" s="1"/>
  <c r="O8" i="2"/>
  <c r="V8" i="2"/>
  <c r="W8" i="2" s="1"/>
  <c r="O10" i="2"/>
  <c r="X10" i="2" s="1"/>
  <c r="V10" i="2"/>
  <c r="W10" i="2" s="1"/>
  <c r="O17" i="2"/>
  <c r="V17" i="2"/>
  <c r="W17" i="2" s="1"/>
  <c r="O5" i="2"/>
  <c r="X5" i="2" s="1"/>
  <c r="V5" i="2"/>
  <c r="W5" i="2" s="1"/>
  <c r="O12" i="2"/>
  <c r="V12" i="2"/>
  <c r="W12" i="2" s="1"/>
  <c r="O14" i="2"/>
  <c r="X14" i="2" s="1"/>
  <c r="V14" i="2"/>
  <c r="W14" i="2" s="1"/>
  <c r="O11" i="2"/>
  <c r="V11" i="2"/>
  <c r="W11" i="2" s="1"/>
  <c r="O3" i="2"/>
  <c r="X3" i="2" s="1"/>
  <c r="V3" i="2"/>
  <c r="W3" i="2" s="1"/>
  <c r="O15" i="2"/>
  <c r="V15" i="2"/>
  <c r="W15" i="2" s="1"/>
  <c r="O7" i="2"/>
  <c r="X7" i="2" s="1"/>
  <c r="V7" i="2"/>
  <c r="W7" i="2" s="1"/>
  <c r="Z2" i="2"/>
  <c r="Y2" i="2"/>
  <c r="P11" i="6"/>
  <c r="S11" i="6" s="1"/>
  <c r="K3" i="6"/>
  <c r="O3" i="6" s="1"/>
  <c r="X3" i="6" s="1"/>
  <c r="K2" i="6"/>
  <c r="O2" i="6" s="1"/>
  <c r="K5" i="4"/>
  <c r="O5" i="4" s="1"/>
  <c r="K4" i="4"/>
  <c r="O4" i="4" s="1"/>
  <c r="K17" i="4"/>
  <c r="O17" i="4" s="1"/>
  <c r="P5" i="4"/>
  <c r="S5" i="4" s="1"/>
  <c r="L4" i="4"/>
  <c r="N4" i="4" s="1"/>
  <c r="M4" i="4" s="1"/>
  <c r="L4" i="6"/>
  <c r="N4" i="6" s="1"/>
  <c r="M4" i="6" s="1"/>
  <c r="P4" i="6"/>
  <c r="S4" i="6" s="1"/>
  <c r="L13" i="6"/>
  <c r="N13" i="6" s="1"/>
  <c r="M13" i="6" s="1"/>
  <c r="P13" i="6"/>
  <c r="S13" i="6" s="1"/>
  <c r="L15" i="6"/>
  <c r="N15" i="6" s="1"/>
  <c r="M15" i="6" s="1"/>
  <c r="P15" i="6"/>
  <c r="S15" i="6" s="1"/>
  <c r="L17" i="6"/>
  <c r="N17" i="6" s="1"/>
  <c r="M17" i="6" s="1"/>
  <c r="K8" i="6"/>
  <c r="O8" i="6" s="1"/>
  <c r="K5" i="6"/>
  <c r="O5" i="6" s="1"/>
  <c r="X5" i="6" s="1"/>
  <c r="K7" i="6"/>
  <c r="O7" i="6" s="1"/>
  <c r="K12" i="6"/>
  <c r="O12" i="6" s="1"/>
  <c r="K14" i="6"/>
  <c r="O14" i="6" s="1"/>
  <c r="X14" i="6" s="1"/>
  <c r="K16" i="6"/>
  <c r="O16" i="6" s="1"/>
  <c r="X16" i="6" s="1"/>
  <c r="L3" i="6"/>
  <c r="N3" i="6" s="1"/>
  <c r="M3" i="6" s="1"/>
  <c r="P9" i="6"/>
  <c r="S9" i="6" s="1"/>
  <c r="L3" i="2"/>
  <c r="N3" i="2" s="1"/>
  <c r="M3" i="2" s="1"/>
  <c r="L11" i="2"/>
  <c r="N11" i="2" s="1"/>
  <c r="M11" i="2" s="1"/>
  <c r="P11" i="2"/>
  <c r="S11" i="2" s="1"/>
  <c r="L6" i="2"/>
  <c r="N6" i="2" s="1"/>
  <c r="M6" i="2" s="1"/>
  <c r="P6" i="2"/>
  <c r="S6" i="2" s="1"/>
  <c r="P10" i="2"/>
  <c r="S10" i="2" s="1"/>
  <c r="L9" i="2"/>
  <c r="N9" i="2" s="1"/>
  <c r="M9" i="2" s="1"/>
  <c r="L17" i="2"/>
  <c r="N17" i="2" s="1"/>
  <c r="M17" i="2" s="1"/>
  <c r="P17" i="2"/>
  <c r="L8" i="2"/>
  <c r="N8" i="2" s="1"/>
  <c r="M8" i="2" s="1"/>
  <c r="P8" i="2"/>
  <c r="S8" i="2" s="1"/>
  <c r="P12" i="2"/>
  <c r="S12" i="2" s="1"/>
  <c r="K6" i="6"/>
  <c r="O6" i="6" s="1"/>
  <c r="X6" i="6" s="1"/>
  <c r="K10" i="6"/>
  <c r="O10" i="6" s="1"/>
  <c r="X10" i="6" s="1"/>
  <c r="H2" i="4"/>
  <c r="H3" i="4"/>
  <c r="H6" i="4"/>
  <c r="H7" i="4"/>
  <c r="H8" i="4"/>
  <c r="H9" i="4"/>
  <c r="H10" i="4"/>
  <c r="H11" i="4"/>
  <c r="H12" i="4"/>
  <c r="H13" i="4"/>
  <c r="H14" i="4"/>
  <c r="H15" i="4"/>
  <c r="H16" i="4"/>
  <c r="O2" i="2"/>
  <c r="X2" i="2" s="1"/>
  <c r="K15" i="4" l="1"/>
  <c r="O15" i="4" s="1"/>
  <c r="W15" i="4"/>
  <c r="X15" i="4" s="1"/>
  <c r="K11" i="4"/>
  <c r="O11" i="4" s="1"/>
  <c r="P11" i="4" s="1"/>
  <c r="S11" i="4" s="1"/>
  <c r="W11" i="4"/>
  <c r="X11" i="4" s="1"/>
  <c r="K7" i="4"/>
  <c r="O7" i="4" s="1"/>
  <c r="W7" i="4"/>
  <c r="X7" i="4" s="1"/>
  <c r="Z2" i="3"/>
  <c r="AA2" i="3" s="1"/>
  <c r="AB2" i="3" s="1"/>
  <c r="Y2" i="3"/>
  <c r="K14" i="4"/>
  <c r="O14" i="4" s="1"/>
  <c r="P14" i="4" s="1"/>
  <c r="S14" i="4" s="1"/>
  <c r="W14" i="4"/>
  <c r="X14" i="4" s="1"/>
  <c r="K10" i="4"/>
  <c r="O10" i="4" s="1"/>
  <c r="P10" i="4" s="1"/>
  <c r="S10" i="4" s="1"/>
  <c r="W10" i="4"/>
  <c r="X10" i="4" s="1"/>
  <c r="K6" i="4"/>
  <c r="O6" i="4" s="1"/>
  <c r="W6" i="4"/>
  <c r="X6" i="4" s="1"/>
  <c r="P5" i="2"/>
  <c r="S5" i="2" s="1"/>
  <c r="L11" i="6"/>
  <c r="N11" i="6" s="1"/>
  <c r="M11" i="6" s="1"/>
  <c r="Z2" i="14"/>
  <c r="X2" i="14"/>
  <c r="K13" i="4"/>
  <c r="O13" i="4" s="1"/>
  <c r="L13" i="4" s="1"/>
  <c r="N13" i="4" s="1"/>
  <c r="M13" i="4" s="1"/>
  <c r="W13" i="4"/>
  <c r="X13" i="4" s="1"/>
  <c r="K9" i="4"/>
  <c r="O9" i="4" s="1"/>
  <c r="P9" i="4" s="1"/>
  <c r="S9" i="4" s="1"/>
  <c r="W9" i="4"/>
  <c r="X9" i="4" s="1"/>
  <c r="K3" i="4"/>
  <c r="O3" i="4" s="1"/>
  <c r="L3" i="4" s="1"/>
  <c r="N3" i="4" s="1"/>
  <c r="M3" i="4" s="1"/>
  <c r="W3" i="4"/>
  <c r="X3" i="4" s="1"/>
  <c r="P16" i="2"/>
  <c r="S16" i="2" s="1"/>
  <c r="P13" i="2"/>
  <c r="S13" i="2" s="1"/>
  <c r="P14" i="2"/>
  <c r="S14" i="2" s="1"/>
  <c r="P7" i="2"/>
  <c r="S7" i="2" s="1"/>
  <c r="L9" i="6"/>
  <c r="N9" i="6" s="1"/>
  <c r="M9" i="6" s="1"/>
  <c r="L5" i="4"/>
  <c r="N5" i="4" s="1"/>
  <c r="M5" i="4" s="1"/>
  <c r="X15" i="2"/>
  <c r="X11" i="2"/>
  <c r="X12" i="2"/>
  <c r="X8" i="2"/>
  <c r="X9" i="2"/>
  <c r="X6" i="2"/>
  <c r="K16" i="4"/>
  <c r="O16" i="4" s="1"/>
  <c r="P16" i="4" s="1"/>
  <c r="S16" i="4" s="1"/>
  <c r="W16" i="4"/>
  <c r="X16" i="4" s="1"/>
  <c r="K12" i="4"/>
  <c r="O12" i="4" s="1"/>
  <c r="P12" i="4" s="1"/>
  <c r="S12" i="4" s="1"/>
  <c r="W12" i="4"/>
  <c r="X12" i="4" s="1"/>
  <c r="K8" i="4"/>
  <c r="O8" i="4" s="1"/>
  <c r="W8" i="4"/>
  <c r="X8" i="4" s="1"/>
  <c r="K2" i="4"/>
  <c r="O2" i="4" s="1"/>
  <c r="L2" i="4" s="1"/>
  <c r="N2" i="4" s="1"/>
  <c r="M2" i="4" s="1"/>
  <c r="W2" i="4"/>
  <c r="X2" i="4" s="1"/>
  <c r="L16" i="2"/>
  <c r="N16" i="2" s="1"/>
  <c r="M16" i="2" s="1"/>
  <c r="P4" i="2"/>
  <c r="S4" i="2" s="1"/>
  <c r="P9" i="2"/>
  <c r="S9" i="2" s="1"/>
  <c r="L14" i="2"/>
  <c r="N14" i="2" s="1"/>
  <c r="M14" i="2" s="1"/>
  <c r="P15" i="2"/>
  <c r="S15" i="2" s="1"/>
  <c r="P3" i="2"/>
  <c r="S3" i="2" s="1"/>
  <c r="P4" i="4"/>
  <c r="S4" i="4" s="1"/>
  <c r="Y2" i="6"/>
  <c r="Y23" i="6" s="1"/>
  <c r="X2" i="6"/>
  <c r="Z2" i="6"/>
  <c r="AA2" i="6" s="1"/>
  <c r="AB2" i="6" s="1"/>
  <c r="AB23" i="6" s="1"/>
  <c r="L12" i="2"/>
  <c r="N12" i="2" s="1"/>
  <c r="M12" i="2" s="1"/>
  <c r="L4" i="2"/>
  <c r="N4" i="2" s="1"/>
  <c r="M4" i="2" s="1"/>
  <c r="L13" i="2"/>
  <c r="N13" i="2" s="1"/>
  <c r="M13" i="2" s="1"/>
  <c r="L5" i="2"/>
  <c r="N5" i="2" s="1"/>
  <c r="M5" i="2" s="1"/>
  <c r="L10" i="2"/>
  <c r="N10" i="2" s="1"/>
  <c r="M10" i="2" s="1"/>
  <c r="L15" i="2"/>
  <c r="N15" i="2" s="1"/>
  <c r="M15" i="2" s="1"/>
  <c r="L7" i="2"/>
  <c r="N7" i="2" s="1"/>
  <c r="M7" i="2" s="1"/>
  <c r="Y15" i="2"/>
  <c r="Z15" i="2"/>
  <c r="Y11" i="2"/>
  <c r="Z11" i="2"/>
  <c r="Z12" i="2"/>
  <c r="Y12" i="2"/>
  <c r="Z17" i="2"/>
  <c r="Y17" i="2"/>
  <c r="Z8" i="2"/>
  <c r="Y8" i="2"/>
  <c r="Z9" i="2"/>
  <c r="Y9" i="2"/>
  <c r="Z6" i="2"/>
  <c r="Y6" i="2"/>
  <c r="AA2" i="2"/>
  <c r="AB2" i="2" s="1"/>
  <c r="Y7" i="2"/>
  <c r="Z7" i="2"/>
  <c r="Y3" i="2"/>
  <c r="Z3" i="2"/>
  <c r="Z14" i="2"/>
  <c r="Y14" i="2"/>
  <c r="Z5" i="2"/>
  <c r="Y5" i="2"/>
  <c r="Z10" i="2"/>
  <c r="Y10" i="2"/>
  <c r="Z4" i="2"/>
  <c r="Y4" i="2"/>
  <c r="Z13" i="2"/>
  <c r="Y13" i="2"/>
  <c r="Z16" i="2"/>
  <c r="Y16" i="2"/>
  <c r="P2" i="6"/>
  <c r="L2" i="6"/>
  <c r="N2" i="6" s="1"/>
  <c r="M2" i="6" s="1"/>
  <c r="P3" i="6"/>
  <c r="S3" i="6" s="1"/>
  <c r="L9" i="4"/>
  <c r="N9" i="4" s="1"/>
  <c r="M9" i="4" s="1"/>
  <c r="L12" i="4"/>
  <c r="N12" i="4" s="1"/>
  <c r="M12" i="4" s="1"/>
  <c r="L8" i="4"/>
  <c r="N8" i="4" s="1"/>
  <c r="M8" i="4" s="1"/>
  <c r="P8" i="4"/>
  <c r="S8" i="4" s="1"/>
  <c r="L11" i="4"/>
  <c r="N11" i="4" s="1"/>
  <c r="M11" i="4" s="1"/>
  <c r="L10" i="4"/>
  <c r="N10" i="4" s="1"/>
  <c r="M10" i="4" s="1"/>
  <c r="L16" i="4"/>
  <c r="N16" i="4" s="1"/>
  <c r="M16" i="4" s="1"/>
  <c r="L15" i="4"/>
  <c r="N15" i="4" s="1"/>
  <c r="M15" i="4" s="1"/>
  <c r="P15" i="4"/>
  <c r="S15" i="4" s="1"/>
  <c r="L7" i="4"/>
  <c r="N7" i="4" s="1"/>
  <c r="M7" i="4" s="1"/>
  <c r="P7" i="4"/>
  <c r="S7" i="4" s="1"/>
  <c r="L14" i="4"/>
  <c r="N14" i="4" s="1"/>
  <c r="M14" i="4" s="1"/>
  <c r="L6" i="4"/>
  <c r="N6" i="4" s="1"/>
  <c r="M6" i="4" s="1"/>
  <c r="P6" i="4"/>
  <c r="S6" i="4" s="1"/>
  <c r="L17" i="4"/>
  <c r="N17" i="4" s="1"/>
  <c r="M17" i="4" s="1"/>
  <c r="P17" i="4"/>
  <c r="L16" i="6"/>
  <c r="N16" i="6" s="1"/>
  <c r="M16" i="6" s="1"/>
  <c r="P16" i="6"/>
  <c r="S16" i="6" s="1"/>
  <c r="L5" i="6"/>
  <c r="N5" i="6" s="1"/>
  <c r="M5" i="6" s="1"/>
  <c r="P5" i="6"/>
  <c r="S5" i="6" s="1"/>
  <c r="L10" i="6"/>
  <c r="N10" i="6" s="1"/>
  <c r="M10" i="6" s="1"/>
  <c r="P10" i="6"/>
  <c r="S10" i="6" s="1"/>
  <c r="L14" i="6"/>
  <c r="N14" i="6" s="1"/>
  <c r="M14" i="6" s="1"/>
  <c r="P14" i="6"/>
  <c r="S14" i="6" s="1"/>
  <c r="L6" i="6"/>
  <c r="N6" i="6" s="1"/>
  <c r="M6" i="6" s="1"/>
  <c r="P6" i="6"/>
  <c r="S6" i="6" s="1"/>
  <c r="L12" i="6"/>
  <c r="N12" i="6" s="1"/>
  <c r="M12" i="6" s="1"/>
  <c r="P12" i="6"/>
  <c r="S12" i="6" s="1"/>
  <c r="L8" i="6"/>
  <c r="N8" i="6" s="1"/>
  <c r="M8" i="6" s="1"/>
  <c r="P8" i="6"/>
  <c r="S8" i="6" s="1"/>
  <c r="P7" i="6"/>
  <c r="S7" i="6" s="1"/>
  <c r="L7" i="6"/>
  <c r="N7" i="6" s="1"/>
  <c r="M7" i="6" s="1"/>
  <c r="S2" i="6"/>
  <c r="L2" i="2"/>
  <c r="N2" i="2" s="1"/>
  <c r="M2" i="2" s="1"/>
  <c r="P2" i="2"/>
  <c r="P23" i="2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" i="1"/>
  <c r="Z7" i="4" l="1"/>
  <c r="AA7" i="4"/>
  <c r="AB7" i="4" s="1"/>
  <c r="AC7" i="4" s="1"/>
  <c r="Z15" i="4"/>
  <c r="AA15" i="4"/>
  <c r="AB15" i="4" s="1"/>
  <c r="AC15" i="4" s="1"/>
  <c r="AA11" i="4"/>
  <c r="AB11" i="4" s="1"/>
  <c r="AC11" i="4" s="1"/>
  <c r="Z11" i="4"/>
  <c r="P2" i="4"/>
  <c r="P3" i="4"/>
  <c r="S3" i="4" s="1"/>
  <c r="P13" i="4"/>
  <c r="S13" i="4" s="1"/>
  <c r="Z8" i="4"/>
  <c r="AA8" i="4"/>
  <c r="AB8" i="4" s="1"/>
  <c r="AC8" i="4" s="1"/>
  <c r="Z16" i="4"/>
  <c r="AA16" i="4"/>
  <c r="AB16" i="4" s="1"/>
  <c r="AC16" i="4" s="1"/>
  <c r="Z9" i="4"/>
  <c r="AA9" i="4"/>
  <c r="AB9" i="4" s="1"/>
  <c r="AC9" i="4" s="1"/>
  <c r="AA6" i="4"/>
  <c r="AB6" i="4" s="1"/>
  <c r="AC6" i="4" s="1"/>
  <c r="Z6" i="4"/>
  <c r="AA14" i="4"/>
  <c r="AB14" i="4" s="1"/>
  <c r="AC14" i="4" s="1"/>
  <c r="Z14" i="4"/>
  <c r="S23" i="6"/>
  <c r="P23" i="6"/>
  <c r="W23" i="4"/>
  <c r="Y23" i="2"/>
  <c r="AC2" i="4"/>
  <c r="Z2" i="4"/>
  <c r="AA12" i="4"/>
  <c r="AB12" i="4" s="1"/>
  <c r="AC12" i="4" s="1"/>
  <c r="Z12" i="4"/>
  <c r="AA3" i="4"/>
  <c r="AB3" i="4" s="1"/>
  <c r="AC3" i="4" s="1"/>
  <c r="Z3" i="4"/>
  <c r="AA13" i="4"/>
  <c r="AB13" i="4" s="1"/>
  <c r="AC13" i="4" s="1"/>
  <c r="Z13" i="4"/>
  <c r="AA10" i="4"/>
  <c r="AB10" i="4" s="1"/>
  <c r="AC10" i="4" s="1"/>
  <c r="Z10" i="4"/>
  <c r="AA16" i="2"/>
  <c r="AB16" i="2" s="1"/>
  <c r="AA4" i="2"/>
  <c r="AB4" i="2" s="1"/>
  <c r="AA5" i="2"/>
  <c r="AB5" i="2" s="1"/>
  <c r="AA9" i="2"/>
  <c r="AB9" i="2" s="1"/>
  <c r="AA3" i="2"/>
  <c r="AB3" i="2" s="1"/>
  <c r="AB23" i="2" s="1"/>
  <c r="AA7" i="2"/>
  <c r="AB7" i="2" s="1"/>
  <c r="AA15" i="2"/>
  <c r="AB15" i="2" s="1"/>
  <c r="AA13" i="2"/>
  <c r="AB13" i="2" s="1"/>
  <c r="AA10" i="2"/>
  <c r="AB10" i="2" s="1"/>
  <c r="AA14" i="2"/>
  <c r="AB14" i="2" s="1"/>
  <c r="AA6" i="2"/>
  <c r="AB6" i="2" s="1"/>
  <c r="AA8" i="2"/>
  <c r="AB8" i="2" s="1"/>
  <c r="AA12" i="2"/>
  <c r="AB12" i="2" s="1"/>
  <c r="AA11" i="2"/>
  <c r="AB11" i="2" s="1"/>
  <c r="S2" i="4"/>
  <c r="S23" i="4" s="1"/>
  <c r="S2" i="2"/>
  <c r="S23" i="2" s="1"/>
  <c r="G3" i="1"/>
  <c r="H3" i="1" s="1"/>
  <c r="G4" i="1"/>
  <c r="H4" i="1" s="1"/>
  <c r="G5" i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H5" i="1"/>
  <c r="G2" i="1"/>
  <c r="H2" i="1" s="1"/>
  <c r="K5" i="1" l="1"/>
  <c r="O5" i="1" s="1"/>
  <c r="V5" i="1"/>
  <c r="W5" i="1" s="1"/>
  <c r="K14" i="1"/>
  <c r="O14" i="1" s="1"/>
  <c r="P14" i="1" s="1"/>
  <c r="S14" i="1" s="1"/>
  <c r="V14" i="1"/>
  <c r="W14" i="1" s="1"/>
  <c r="K10" i="1"/>
  <c r="O10" i="1" s="1"/>
  <c r="V10" i="1"/>
  <c r="W10" i="1" s="1"/>
  <c r="K6" i="1"/>
  <c r="O6" i="1" s="1"/>
  <c r="P6" i="1" s="1"/>
  <c r="S6" i="1" s="1"/>
  <c r="V6" i="1"/>
  <c r="W6" i="1" s="1"/>
  <c r="K17" i="1"/>
  <c r="O17" i="1" s="1"/>
  <c r="V17" i="1"/>
  <c r="W17" i="1" s="1"/>
  <c r="K13" i="1"/>
  <c r="O13" i="1" s="1"/>
  <c r="P13" i="1" s="1"/>
  <c r="S13" i="1" s="1"/>
  <c r="V13" i="1"/>
  <c r="W13" i="1" s="1"/>
  <c r="K9" i="1"/>
  <c r="O9" i="1" s="1"/>
  <c r="V9" i="1"/>
  <c r="W9" i="1" s="1"/>
  <c r="K16" i="1"/>
  <c r="O16" i="1" s="1"/>
  <c r="L16" i="1" s="1"/>
  <c r="N16" i="1" s="1"/>
  <c r="M16" i="1" s="1"/>
  <c r="V16" i="1"/>
  <c r="W16" i="1" s="1"/>
  <c r="K12" i="1"/>
  <c r="O12" i="1" s="1"/>
  <c r="V12" i="1"/>
  <c r="W12" i="1" s="1"/>
  <c r="K8" i="1"/>
  <c r="O8" i="1" s="1"/>
  <c r="P8" i="1" s="1"/>
  <c r="S8" i="1" s="1"/>
  <c r="V8" i="1"/>
  <c r="W8" i="1" s="1"/>
  <c r="K4" i="1"/>
  <c r="O4" i="1" s="1"/>
  <c r="V4" i="1"/>
  <c r="W4" i="1" s="1"/>
  <c r="Z23" i="4"/>
  <c r="P23" i="4"/>
  <c r="K2" i="1"/>
  <c r="O2" i="1" s="1"/>
  <c r="V2" i="1"/>
  <c r="K15" i="1"/>
  <c r="O15" i="1" s="1"/>
  <c r="P15" i="1" s="1"/>
  <c r="S15" i="1" s="1"/>
  <c r="V15" i="1"/>
  <c r="W15" i="1" s="1"/>
  <c r="K11" i="1"/>
  <c r="O11" i="1" s="1"/>
  <c r="V11" i="1"/>
  <c r="W11" i="1" s="1"/>
  <c r="K7" i="1"/>
  <c r="O7" i="1" s="1"/>
  <c r="L7" i="1" s="1"/>
  <c r="N7" i="1" s="1"/>
  <c r="M7" i="1" s="1"/>
  <c r="V7" i="1"/>
  <c r="W7" i="1" s="1"/>
  <c r="K3" i="1"/>
  <c r="O3" i="1" s="1"/>
  <c r="V3" i="1"/>
  <c r="W3" i="1" s="1"/>
  <c r="AC23" i="4"/>
  <c r="L12" i="1"/>
  <c r="N12" i="1" s="1"/>
  <c r="M12" i="1" s="1"/>
  <c r="P12" i="1"/>
  <c r="S12" i="1" s="1"/>
  <c r="L2" i="1"/>
  <c r="N2" i="1" s="1"/>
  <c r="M2" i="1" s="1"/>
  <c r="P2" i="1"/>
  <c r="L11" i="1"/>
  <c r="N11" i="1" s="1"/>
  <c r="M11" i="1" s="1"/>
  <c r="P11" i="1"/>
  <c r="S11" i="1" s="1"/>
  <c r="P7" i="1"/>
  <c r="S7" i="1" s="1"/>
  <c r="L5" i="1"/>
  <c r="N5" i="1" s="1"/>
  <c r="M5" i="1" s="1"/>
  <c r="P5" i="1"/>
  <c r="S5" i="1" s="1"/>
  <c r="L10" i="1"/>
  <c r="N10" i="1" s="1"/>
  <c r="M10" i="1" s="1"/>
  <c r="P10" i="1"/>
  <c r="S10" i="1" s="1"/>
  <c r="L6" i="1"/>
  <c r="N6" i="1" s="1"/>
  <c r="M6" i="1" s="1"/>
  <c r="P16" i="1"/>
  <c r="S16" i="1" s="1"/>
  <c r="L8" i="1"/>
  <c r="N8" i="1" s="1"/>
  <c r="M8" i="1" s="1"/>
  <c r="L4" i="1"/>
  <c r="N4" i="1" s="1"/>
  <c r="M4" i="1" s="1"/>
  <c r="P4" i="1"/>
  <c r="S4" i="1" s="1"/>
  <c r="L15" i="1"/>
  <c r="N15" i="1" s="1"/>
  <c r="M15" i="1" s="1"/>
  <c r="L3" i="1"/>
  <c r="N3" i="1" s="1"/>
  <c r="M3" i="1" s="1"/>
  <c r="P3" i="1"/>
  <c r="S3" i="1" s="1"/>
  <c r="L14" i="1"/>
  <c r="N14" i="1" s="1"/>
  <c r="M14" i="1" s="1"/>
  <c r="L17" i="1"/>
  <c r="N17" i="1" s="1"/>
  <c r="M17" i="1" s="1"/>
  <c r="P17" i="1"/>
  <c r="L13" i="1"/>
  <c r="N13" i="1" s="1"/>
  <c r="M13" i="1" s="1"/>
  <c r="L9" i="1"/>
  <c r="N9" i="1" s="1"/>
  <c r="M9" i="1" s="1"/>
  <c r="P9" i="1"/>
  <c r="S9" i="1" s="1"/>
  <c r="Y7" i="1" l="1"/>
  <c r="X7" i="1"/>
  <c r="Z7" i="1"/>
  <c r="AA7" i="1" s="1"/>
  <c r="AB7" i="1" s="1"/>
  <c r="Z16" i="1"/>
  <c r="AA16" i="1" s="1"/>
  <c r="AB16" i="1" s="1"/>
  <c r="X16" i="1"/>
  <c r="Y16" i="1"/>
  <c r="Y14" i="1"/>
  <c r="Z14" i="1"/>
  <c r="AA14" i="1" s="1"/>
  <c r="AB14" i="1" s="1"/>
  <c r="X14" i="1"/>
  <c r="Z3" i="1"/>
  <c r="AA3" i="1" s="1"/>
  <c r="AB3" i="1" s="1"/>
  <c r="X3" i="1"/>
  <c r="Y3" i="1"/>
  <c r="X11" i="1"/>
  <c r="Z11" i="1"/>
  <c r="AA11" i="1" s="1"/>
  <c r="AB11" i="1" s="1"/>
  <c r="Y11" i="1"/>
  <c r="V23" i="1"/>
  <c r="W2" i="1"/>
  <c r="Y4" i="1"/>
  <c r="X4" i="1"/>
  <c r="Z4" i="1"/>
  <c r="AA4" i="1" s="1"/>
  <c r="AB4" i="1" s="1"/>
  <c r="Y12" i="1"/>
  <c r="X12" i="1"/>
  <c r="Z12" i="1"/>
  <c r="AA12" i="1" s="1"/>
  <c r="AB12" i="1" s="1"/>
  <c r="Z9" i="1"/>
  <c r="AA9" i="1" s="1"/>
  <c r="AB9" i="1" s="1"/>
  <c r="X9" i="1"/>
  <c r="Y9" i="1"/>
  <c r="Y17" i="1"/>
  <c r="Z17" i="1"/>
  <c r="Z10" i="1"/>
  <c r="AA10" i="1" s="1"/>
  <c r="AB10" i="1" s="1"/>
  <c r="Y10" i="1"/>
  <c r="X10" i="1"/>
  <c r="Y5" i="1"/>
  <c r="X5" i="1"/>
  <c r="Z5" i="1"/>
  <c r="AA5" i="1" s="1"/>
  <c r="AB5" i="1" s="1"/>
  <c r="Y15" i="1"/>
  <c r="X15" i="1"/>
  <c r="Z15" i="1"/>
  <c r="AA15" i="1" s="1"/>
  <c r="AB15" i="1" s="1"/>
  <c r="X8" i="1"/>
  <c r="Z8" i="1"/>
  <c r="AA8" i="1" s="1"/>
  <c r="AB8" i="1" s="1"/>
  <c r="Y8" i="1"/>
  <c r="Y13" i="1"/>
  <c r="X13" i="1"/>
  <c r="Z13" i="1"/>
  <c r="AA13" i="1" s="1"/>
  <c r="AB13" i="1" s="1"/>
  <c r="Y6" i="1"/>
  <c r="Z6" i="1"/>
  <c r="AA6" i="1" s="1"/>
  <c r="AB6" i="1" s="1"/>
  <c r="X6" i="1"/>
  <c r="P23" i="1"/>
  <c r="S2" i="1"/>
  <c r="S23" i="1" s="1"/>
  <c r="H10" i="3"/>
  <c r="K2" i="3"/>
  <c r="O2" i="3" s="1"/>
  <c r="X2" i="3" s="1"/>
  <c r="H9" i="3"/>
  <c r="V9" i="3" s="1"/>
  <c r="W9" i="3" s="1"/>
  <c r="K9" i="3"/>
  <c r="O9" i="3" s="1"/>
  <c r="H11" i="3"/>
  <c r="H8" i="3"/>
  <c r="H7" i="3"/>
  <c r="H13" i="3"/>
  <c r="H16" i="3"/>
  <c r="H14" i="3"/>
  <c r="H15" i="3"/>
  <c r="V15" i="3" s="1"/>
  <c r="W15" i="3" s="1"/>
  <c r="K15" i="3"/>
  <c r="O15" i="3" s="1"/>
  <c r="H5" i="3"/>
  <c r="V5" i="3" s="1"/>
  <c r="W5" i="3" s="1"/>
  <c r="K5" i="3"/>
  <c r="O5" i="3"/>
  <c r="H17" i="3"/>
  <c r="H4" i="3"/>
  <c r="H6" i="3"/>
  <c r="H12" i="3"/>
  <c r="H3" i="3"/>
  <c r="X9" i="3" l="1"/>
  <c r="Y9" i="3"/>
  <c r="Z9" i="3"/>
  <c r="AA9" i="3" s="1"/>
  <c r="AB9" i="3" s="1"/>
  <c r="K6" i="3"/>
  <c r="O6" i="3" s="1"/>
  <c r="L6" i="3" s="1"/>
  <c r="N6" i="3" s="1"/>
  <c r="M6" i="3" s="1"/>
  <c r="V6" i="3"/>
  <c r="W6" i="3" s="1"/>
  <c r="K8" i="3"/>
  <c r="O8" i="3" s="1"/>
  <c r="L8" i="3" s="1"/>
  <c r="N8" i="3" s="1"/>
  <c r="M8" i="3" s="1"/>
  <c r="V8" i="3"/>
  <c r="W8" i="3" s="1"/>
  <c r="K3" i="3"/>
  <c r="O3" i="3" s="1"/>
  <c r="L3" i="3" s="1"/>
  <c r="N3" i="3" s="1"/>
  <c r="M3" i="3" s="1"/>
  <c r="V3" i="3"/>
  <c r="K17" i="3"/>
  <c r="O17" i="3" s="1"/>
  <c r="L17" i="3" s="1"/>
  <c r="N17" i="3" s="1"/>
  <c r="M17" i="3" s="1"/>
  <c r="V17" i="3"/>
  <c r="W17" i="3" s="1"/>
  <c r="K13" i="3"/>
  <c r="O13" i="3" s="1"/>
  <c r="L13" i="3" s="1"/>
  <c r="N13" i="3" s="1"/>
  <c r="M13" i="3" s="1"/>
  <c r="V13" i="3"/>
  <c r="W13" i="3" s="1"/>
  <c r="K12" i="3"/>
  <c r="O12" i="3" s="1"/>
  <c r="L12" i="3" s="1"/>
  <c r="N12" i="3" s="1"/>
  <c r="M12" i="3" s="1"/>
  <c r="V12" i="3"/>
  <c r="W12" i="3" s="1"/>
  <c r="Y15" i="3"/>
  <c r="X15" i="3"/>
  <c r="Z15" i="3"/>
  <c r="AA15" i="3" s="1"/>
  <c r="AB15" i="3" s="1"/>
  <c r="K7" i="3"/>
  <c r="O7" i="3" s="1"/>
  <c r="L7" i="3" s="1"/>
  <c r="N7" i="3" s="1"/>
  <c r="M7" i="3" s="1"/>
  <c r="V7" i="3"/>
  <c r="W7" i="3" s="1"/>
  <c r="K14" i="3"/>
  <c r="O14" i="3" s="1"/>
  <c r="V14" i="3"/>
  <c r="W14" i="3" s="1"/>
  <c r="K4" i="3"/>
  <c r="O4" i="3" s="1"/>
  <c r="V4" i="3"/>
  <c r="W4" i="3" s="1"/>
  <c r="X5" i="3"/>
  <c r="Z5" i="3"/>
  <c r="AA5" i="3" s="1"/>
  <c r="AB5" i="3" s="1"/>
  <c r="Y5" i="3"/>
  <c r="K16" i="3"/>
  <c r="O16" i="3" s="1"/>
  <c r="L16" i="3" s="1"/>
  <c r="N16" i="3" s="1"/>
  <c r="M16" i="3" s="1"/>
  <c r="V16" i="3"/>
  <c r="W16" i="3" s="1"/>
  <c r="K11" i="3"/>
  <c r="O11" i="3" s="1"/>
  <c r="L11" i="3" s="1"/>
  <c r="N11" i="3" s="1"/>
  <c r="M11" i="3" s="1"/>
  <c r="V11" i="3"/>
  <c r="W11" i="3" s="1"/>
  <c r="K10" i="3"/>
  <c r="O10" i="3" s="1"/>
  <c r="L10" i="3" s="1"/>
  <c r="N10" i="3" s="1"/>
  <c r="M10" i="3" s="1"/>
  <c r="V10" i="3"/>
  <c r="W10" i="3" s="1"/>
  <c r="Y2" i="1"/>
  <c r="Y23" i="1" s="1"/>
  <c r="Z2" i="1"/>
  <c r="AA2" i="1" s="1"/>
  <c r="AB2" i="1" s="1"/>
  <c r="AB23" i="1" s="1"/>
  <c r="X2" i="1"/>
  <c r="P3" i="3"/>
  <c r="S3" i="3" s="1"/>
  <c r="P17" i="3"/>
  <c r="L15" i="3"/>
  <c r="N15" i="3" s="1"/>
  <c r="M15" i="3" s="1"/>
  <c r="P15" i="3"/>
  <c r="S15" i="3" s="1"/>
  <c r="P11" i="3"/>
  <c r="S11" i="3" s="1"/>
  <c r="P10" i="3"/>
  <c r="S10" i="3" s="1"/>
  <c r="P12" i="3"/>
  <c r="S12" i="3" s="1"/>
  <c r="L5" i="3"/>
  <c r="N5" i="3" s="1"/>
  <c r="M5" i="3" s="1"/>
  <c r="P5" i="3"/>
  <c r="S5" i="3" s="1"/>
  <c r="L9" i="3"/>
  <c r="N9" i="3" s="1"/>
  <c r="M9" i="3" s="1"/>
  <c r="P9" i="3"/>
  <c r="S9" i="3" s="1"/>
  <c r="L14" i="3"/>
  <c r="N14" i="3" s="1"/>
  <c r="M14" i="3" s="1"/>
  <c r="P14" i="3"/>
  <c r="S14" i="3" s="1"/>
  <c r="L4" i="3"/>
  <c r="N4" i="3" s="1"/>
  <c r="M4" i="3" s="1"/>
  <c r="P4" i="3"/>
  <c r="S4" i="3" s="1"/>
  <c r="P8" i="3"/>
  <c r="S8" i="3" s="1"/>
  <c r="L2" i="3"/>
  <c r="N2" i="3" s="1"/>
  <c r="M2" i="3" s="1"/>
  <c r="P2" i="3"/>
  <c r="Q13" i="5"/>
  <c r="Q6" i="5"/>
  <c r="R6" i="5" s="1"/>
  <c r="Q9" i="5"/>
  <c r="R9" i="5" s="1"/>
  <c r="Q7" i="5"/>
  <c r="R7" i="5" s="1"/>
  <c r="Q2" i="5"/>
  <c r="Q4" i="5"/>
  <c r="R4" i="5" s="1"/>
  <c r="Q3" i="5"/>
  <c r="R3" i="5" s="1"/>
  <c r="Q5" i="5"/>
  <c r="R5" i="5" s="1"/>
  <c r="Q14" i="5"/>
  <c r="Q11" i="5"/>
  <c r="R11" i="5" s="1"/>
  <c r="Q12" i="5"/>
  <c r="Q8" i="5"/>
  <c r="Q15" i="5"/>
  <c r="Q16" i="5"/>
  <c r="R16" i="5" s="1"/>
  <c r="Q10" i="5"/>
  <c r="R10" i="5" s="1"/>
  <c r="R2" i="5"/>
  <c r="R13" i="5"/>
  <c r="R14" i="5"/>
  <c r="R8" i="5"/>
  <c r="R15" i="5"/>
  <c r="R12" i="5"/>
  <c r="H2" i="5"/>
  <c r="H15" i="5"/>
  <c r="V15" i="5" s="1"/>
  <c r="W15" i="5" s="1"/>
  <c r="K15" i="5"/>
  <c r="O15" i="5"/>
  <c r="H13" i="5"/>
  <c r="H12" i="5"/>
  <c r="H8" i="5"/>
  <c r="V8" i="5" s="1"/>
  <c r="W8" i="5" s="1"/>
  <c r="K8" i="5"/>
  <c r="O8" i="5" s="1"/>
  <c r="H5" i="5"/>
  <c r="H6" i="5"/>
  <c r="V6" i="5" s="1"/>
  <c r="W6" i="5" s="1"/>
  <c r="K6" i="5"/>
  <c r="O6" i="5" s="1"/>
  <c r="H17" i="5"/>
  <c r="H4" i="5"/>
  <c r="V4" i="5" s="1"/>
  <c r="W4" i="5" s="1"/>
  <c r="K4" i="5"/>
  <c r="O4" i="5" s="1"/>
  <c r="H16" i="5"/>
  <c r="V16" i="5" s="1"/>
  <c r="W16" i="5" s="1"/>
  <c r="K16" i="5"/>
  <c r="O16" i="5" s="1"/>
  <c r="H7" i="5"/>
  <c r="V7" i="5" s="1"/>
  <c r="W7" i="5" s="1"/>
  <c r="K7" i="5"/>
  <c r="O7" i="5" s="1"/>
  <c r="H11" i="5"/>
  <c r="H9" i="5"/>
  <c r="V9" i="5" s="1"/>
  <c r="W9" i="5" s="1"/>
  <c r="K9" i="5"/>
  <c r="O9" i="5"/>
  <c r="P9" i="5"/>
  <c r="H14" i="5"/>
  <c r="V14" i="5" s="1"/>
  <c r="W14" i="5" s="1"/>
  <c r="K14" i="5"/>
  <c r="O14" i="5"/>
  <c r="H3" i="5"/>
  <c r="V3" i="5" s="1"/>
  <c r="W3" i="5" s="1"/>
  <c r="H10" i="5"/>
  <c r="L4" i="5" l="1"/>
  <c r="N4" i="5" s="1"/>
  <c r="M4" i="5" s="1"/>
  <c r="P4" i="5"/>
  <c r="S4" i="5" s="1"/>
  <c r="Y3" i="5"/>
  <c r="Z3" i="5"/>
  <c r="AA3" i="5" s="1"/>
  <c r="AB3" i="5" s="1"/>
  <c r="S9" i="5"/>
  <c r="K11" i="5"/>
  <c r="O11" i="5" s="1"/>
  <c r="L11" i="5" s="1"/>
  <c r="N11" i="5" s="1"/>
  <c r="M11" i="5" s="1"/>
  <c r="V11" i="5"/>
  <c r="W11" i="5" s="1"/>
  <c r="K2" i="5"/>
  <c r="O2" i="5" s="1"/>
  <c r="V2" i="5"/>
  <c r="S2" i="3"/>
  <c r="Y4" i="3"/>
  <c r="X4" i="3"/>
  <c r="Z4" i="3"/>
  <c r="AA4" i="3" s="1"/>
  <c r="AB4" i="3" s="1"/>
  <c r="Y7" i="3"/>
  <c r="X7" i="3"/>
  <c r="Z7" i="3"/>
  <c r="AA7" i="3" s="1"/>
  <c r="AB7" i="3" s="1"/>
  <c r="X16" i="5"/>
  <c r="Y16" i="5"/>
  <c r="Z16" i="5"/>
  <c r="AA16" i="5" s="1"/>
  <c r="AB16" i="5" s="1"/>
  <c r="Y4" i="5"/>
  <c r="X4" i="5"/>
  <c r="Z4" i="5"/>
  <c r="AA4" i="5" s="1"/>
  <c r="AB4" i="5" s="1"/>
  <c r="X6" i="5"/>
  <c r="Z6" i="5"/>
  <c r="AA6" i="5" s="1"/>
  <c r="AB6" i="5" s="1"/>
  <c r="Y6" i="5"/>
  <c r="Z8" i="5"/>
  <c r="AA8" i="5" s="1"/>
  <c r="AB8" i="5" s="1"/>
  <c r="Y8" i="5"/>
  <c r="X8" i="5"/>
  <c r="K3" i="5"/>
  <c r="O3" i="5" s="1"/>
  <c r="X3" i="5" s="1"/>
  <c r="X11" i="3"/>
  <c r="Y11" i="3"/>
  <c r="Z11" i="3"/>
  <c r="AA11" i="3" s="1"/>
  <c r="AB11" i="3" s="1"/>
  <c r="Z12" i="3"/>
  <c r="AA12" i="3" s="1"/>
  <c r="AB12" i="3" s="1"/>
  <c r="X12" i="3"/>
  <c r="Y12" i="3"/>
  <c r="Y17" i="3"/>
  <c r="Z17" i="3"/>
  <c r="Y8" i="3"/>
  <c r="X8" i="3"/>
  <c r="Z8" i="3"/>
  <c r="AA8" i="3" s="1"/>
  <c r="AB8" i="3" s="1"/>
  <c r="Z7" i="5"/>
  <c r="AA7" i="5" s="1"/>
  <c r="AB7" i="5" s="1"/>
  <c r="X7" i="5"/>
  <c r="Y7" i="5"/>
  <c r="K17" i="5"/>
  <c r="O17" i="5" s="1"/>
  <c r="L17" i="5" s="1"/>
  <c r="N17" i="5" s="1"/>
  <c r="M17" i="5" s="1"/>
  <c r="V17" i="5"/>
  <c r="W17" i="5" s="1"/>
  <c r="K5" i="5"/>
  <c r="O5" i="5" s="1"/>
  <c r="L5" i="5" s="1"/>
  <c r="N5" i="5" s="1"/>
  <c r="M5" i="5" s="1"/>
  <c r="V5" i="5"/>
  <c r="W5" i="5" s="1"/>
  <c r="K12" i="5"/>
  <c r="O12" i="5" s="1"/>
  <c r="V12" i="5"/>
  <c r="W12" i="5" s="1"/>
  <c r="Z15" i="5"/>
  <c r="AA15" i="5" s="1"/>
  <c r="AB15" i="5" s="1"/>
  <c r="X15" i="5"/>
  <c r="Y15" i="5"/>
  <c r="P7" i="3"/>
  <c r="S7" i="3" s="1"/>
  <c r="P6" i="3"/>
  <c r="S6" i="3" s="1"/>
  <c r="P13" i="3"/>
  <c r="S13" i="3" s="1"/>
  <c r="P16" i="3"/>
  <c r="S16" i="3" s="1"/>
  <c r="X14" i="3"/>
  <c r="Z14" i="3"/>
  <c r="AA14" i="3" s="1"/>
  <c r="AB14" i="3" s="1"/>
  <c r="Y14" i="3"/>
  <c r="K10" i="5"/>
  <c r="O10" i="5" s="1"/>
  <c r="L10" i="5" s="1"/>
  <c r="N10" i="5" s="1"/>
  <c r="M10" i="5" s="1"/>
  <c r="V10" i="5"/>
  <c r="W10" i="5" s="1"/>
  <c r="Z14" i="5"/>
  <c r="AA14" i="5" s="1"/>
  <c r="AB14" i="5" s="1"/>
  <c r="Y14" i="5"/>
  <c r="X14" i="5"/>
  <c r="Z9" i="5"/>
  <c r="AA9" i="5" s="1"/>
  <c r="AB9" i="5" s="1"/>
  <c r="Y9" i="5"/>
  <c r="X9" i="5"/>
  <c r="K13" i="5"/>
  <c r="O13" i="5" s="1"/>
  <c r="V13" i="5"/>
  <c r="W13" i="5" s="1"/>
  <c r="X10" i="3"/>
  <c r="Z10" i="3"/>
  <c r="AA10" i="3" s="1"/>
  <c r="AB10" i="3" s="1"/>
  <c r="Y10" i="3"/>
  <c r="Z16" i="3"/>
  <c r="AA16" i="3" s="1"/>
  <c r="AB16" i="3" s="1"/>
  <c r="X16" i="3"/>
  <c r="Y16" i="3"/>
  <c r="X13" i="3"/>
  <c r="Z13" i="3"/>
  <c r="AA13" i="3" s="1"/>
  <c r="AB13" i="3" s="1"/>
  <c r="Y13" i="3"/>
  <c r="W3" i="3"/>
  <c r="V23" i="3"/>
  <c r="X6" i="3"/>
  <c r="Z6" i="3"/>
  <c r="AA6" i="3" s="1"/>
  <c r="AB6" i="3" s="1"/>
  <c r="Y6" i="3"/>
  <c r="P11" i="5"/>
  <c r="S11" i="5" s="1"/>
  <c r="L2" i="5"/>
  <c r="N2" i="5" s="1"/>
  <c r="M2" i="5" s="1"/>
  <c r="P2" i="5"/>
  <c r="P3" i="5"/>
  <c r="S3" i="5" s="1"/>
  <c r="P17" i="5"/>
  <c r="P12" i="5"/>
  <c r="S12" i="5" s="1"/>
  <c r="L12" i="5"/>
  <c r="N12" i="5" s="1"/>
  <c r="M12" i="5" s="1"/>
  <c r="P7" i="5"/>
  <c r="S7" i="5" s="1"/>
  <c r="L7" i="5"/>
  <c r="N7" i="5" s="1"/>
  <c r="M7" i="5" s="1"/>
  <c r="P10" i="5"/>
  <c r="S10" i="5" s="1"/>
  <c r="L13" i="5"/>
  <c r="N13" i="5" s="1"/>
  <c r="M13" i="5" s="1"/>
  <c r="P13" i="5"/>
  <c r="S13" i="5" s="1"/>
  <c r="P16" i="5"/>
  <c r="S16" i="5" s="1"/>
  <c r="L14" i="5"/>
  <c r="N14" i="5" s="1"/>
  <c r="M14" i="5" s="1"/>
  <c r="P14" i="5"/>
  <c r="S14" i="5" s="1"/>
  <c r="L16" i="5"/>
  <c r="N16" i="5" s="1"/>
  <c r="M16" i="5" s="1"/>
  <c r="L6" i="5"/>
  <c r="N6" i="5" s="1"/>
  <c r="M6" i="5" s="1"/>
  <c r="L8" i="5"/>
  <c r="N8" i="5" s="1"/>
  <c r="M8" i="5" s="1"/>
  <c r="L15" i="5"/>
  <c r="N15" i="5" s="1"/>
  <c r="M15" i="5" s="1"/>
  <c r="P15" i="5"/>
  <c r="S15" i="5" s="1"/>
  <c r="P6" i="5"/>
  <c r="S6" i="5" s="1"/>
  <c r="P8" i="5"/>
  <c r="S8" i="5" s="1"/>
  <c r="L9" i="5"/>
  <c r="N9" i="5" s="1"/>
  <c r="M9" i="5" s="1"/>
  <c r="Z11" i="5" l="1"/>
  <c r="AA11" i="5" s="1"/>
  <c r="AB11" i="5" s="1"/>
  <c r="Y11" i="5"/>
  <c r="X11" i="5"/>
  <c r="P5" i="5"/>
  <c r="S5" i="5" s="1"/>
  <c r="Y13" i="5"/>
  <c r="X13" i="5"/>
  <c r="Z13" i="5"/>
  <c r="AA13" i="5" s="1"/>
  <c r="AB13" i="5" s="1"/>
  <c r="Y10" i="5"/>
  <c r="X10" i="5"/>
  <c r="Z10" i="5"/>
  <c r="AA10" i="5" s="1"/>
  <c r="AB10" i="5" s="1"/>
  <c r="Z17" i="5"/>
  <c r="Y17" i="5"/>
  <c r="P23" i="3"/>
  <c r="Y12" i="5"/>
  <c r="X12" i="5"/>
  <c r="Z12" i="5"/>
  <c r="AA12" i="5" s="1"/>
  <c r="AB12" i="5" s="1"/>
  <c r="S23" i="3"/>
  <c r="L3" i="5"/>
  <c r="N3" i="5" s="1"/>
  <c r="M3" i="5" s="1"/>
  <c r="V23" i="5"/>
  <c r="W2" i="5"/>
  <c r="X3" i="3"/>
  <c r="Y3" i="3"/>
  <c r="Y23" i="3" s="1"/>
  <c r="Z3" i="3"/>
  <c r="AA3" i="3" s="1"/>
  <c r="AB3" i="3" s="1"/>
  <c r="AB23" i="3" s="1"/>
  <c r="Y5" i="5"/>
  <c r="Z5" i="5"/>
  <c r="AA5" i="5" s="1"/>
  <c r="AB5" i="5" s="1"/>
  <c r="X5" i="5"/>
  <c r="S2" i="5"/>
  <c r="S23" i="5" s="1"/>
  <c r="Z2" i="5" l="1"/>
  <c r="AA2" i="5" s="1"/>
  <c r="AB2" i="5" s="1"/>
  <c r="AB23" i="5" s="1"/>
  <c r="X2" i="5"/>
  <c r="Y2" i="5"/>
  <c r="Y23" i="5" s="1"/>
  <c r="P23" i="5"/>
  <c r="Y2" i="14"/>
  <c r="Y5" i="14"/>
  <c r="Y11" i="14"/>
  <c r="Y12" i="14"/>
  <c r="Z8" i="14"/>
  <c r="Z6" i="14"/>
  <c r="Y13" i="14"/>
  <c r="Z4" i="14"/>
  <c r="Z3" i="14"/>
  <c r="Y10" i="14"/>
  <c r="Y14" i="14"/>
  <c r="Y16" i="14"/>
  <c r="Z9" i="14"/>
  <c r="Y7" i="14"/>
  <c r="Z5" i="14"/>
  <c r="Y8" i="14" l="1"/>
  <c r="Z10" i="14"/>
  <c r="Z12" i="14"/>
  <c r="Y9" i="14"/>
  <c r="Z7" i="14"/>
  <c r="Y4" i="14"/>
  <c r="Z16" i="14"/>
  <c r="Z11" i="14"/>
  <c r="Y3" i="14"/>
  <c r="Y6" i="14"/>
  <c r="Y15" i="14"/>
  <c r="Z15" i="14"/>
  <c r="Z13" i="14"/>
  <c r="Z14" i="14"/>
  <c r="Y21" i="14" l="1"/>
</calcChain>
</file>

<file path=xl/sharedStrings.xml><?xml version="1.0" encoding="utf-8"?>
<sst xmlns="http://schemas.openxmlformats.org/spreadsheetml/2006/main" count="424" uniqueCount="215">
  <si>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</si>
  <si>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</si>
  <si>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</si>
  <si>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</si>
  <si>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</si>
  <si>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</si>
  <si>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</si>
  <si>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</si>
  <si>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</si>
  <si>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</si>
  <si>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DPM Y-90</t>
  </si>
  <si>
    <t>DPM Sr-90</t>
  </si>
  <si>
    <t>Efficiency factor (Sr)</t>
  </si>
  <si>
    <t>Efficiency Factor (Y)</t>
  </si>
  <si>
    <t>Total bkgd corrected counts (cpm)</t>
  </si>
  <si>
    <t>CT9R 1 mL</t>
  </si>
  <si>
    <t>CT9R 2 mL</t>
  </si>
  <si>
    <t>CT9R 3 mL</t>
  </si>
  <si>
    <t>CT9R 4 mL</t>
  </si>
  <si>
    <t>CT9R 5 mL</t>
  </si>
  <si>
    <t>CT9R 6 mL</t>
  </si>
  <si>
    <t>CT9R 7 mL</t>
  </si>
  <si>
    <t>CT9R 8 mL</t>
  </si>
  <si>
    <t>CT9R 9 mL</t>
  </si>
  <si>
    <t>CT9R 10 mL</t>
  </si>
  <si>
    <t>CT9R 11 mL</t>
  </si>
  <si>
    <t>CT9R 12 mL</t>
  </si>
  <si>
    <t>CT9R 13 mL</t>
  </si>
  <si>
    <t>CT9R 14 mL</t>
  </si>
  <si>
    <t>CT9R 15 mL</t>
  </si>
  <si>
    <t>CT9R blk</t>
  </si>
  <si>
    <t>CT10R 1 mL</t>
  </si>
  <si>
    <t>CT10R 2 mL</t>
  </si>
  <si>
    <t>CT10R 3 mL</t>
  </si>
  <si>
    <t>CT10R 4 mL</t>
  </si>
  <si>
    <t>CT10R 5 mL</t>
  </si>
  <si>
    <t>CT10R 6 mL</t>
  </si>
  <si>
    <t>CT10R 7 mL</t>
  </si>
  <si>
    <t>CT10R 8 mL</t>
  </si>
  <si>
    <t>CT10R 9 mL</t>
  </si>
  <si>
    <t>CT10R 10 mL</t>
  </si>
  <si>
    <t>CT10R 11 mL</t>
  </si>
  <si>
    <t>CT10R 12 mL</t>
  </si>
  <si>
    <t>CT10R 13 mL</t>
  </si>
  <si>
    <t>CT10R 14 mL</t>
  </si>
  <si>
    <t>CT10R 15 mL</t>
  </si>
  <si>
    <t>CT10R blk</t>
  </si>
  <si>
    <t>CT11R 1 mL</t>
  </si>
  <si>
    <t>CT11R 2 mL</t>
  </si>
  <si>
    <t>CT11R 3 mL</t>
  </si>
  <si>
    <t>CT11R 4 mL</t>
  </si>
  <si>
    <t>CT11R 5 mL</t>
  </si>
  <si>
    <t>CT11R 6 mL</t>
  </si>
  <si>
    <t>CT11R 7 mL</t>
  </si>
  <si>
    <t>CT11R 8 mL</t>
  </si>
  <si>
    <t>CT11R 9 mL</t>
  </si>
  <si>
    <t>CT11R 10 mL</t>
  </si>
  <si>
    <t>CT11R 11 mL</t>
  </si>
  <si>
    <t>CT11R 12 mL</t>
  </si>
  <si>
    <t>CT11R 13 mL</t>
  </si>
  <si>
    <t>CT11R 14 mL</t>
  </si>
  <si>
    <t>CT11R 15 mL</t>
  </si>
  <si>
    <t>CT11R blk</t>
  </si>
  <si>
    <t>CT12R 1 mL</t>
  </si>
  <si>
    <t>CT12R 2 mL</t>
  </si>
  <si>
    <t>CT12R 3 mL</t>
  </si>
  <si>
    <t>CT12R 4 mL</t>
  </si>
  <si>
    <t>CT12R 5 mL</t>
  </si>
  <si>
    <t>CT12R 6 mL</t>
  </si>
  <si>
    <t>CT12R 7 mL</t>
  </si>
  <si>
    <t>CT12R 8 mL</t>
  </si>
  <si>
    <t>CT12R 9 mL</t>
  </si>
  <si>
    <t>CT12R 10 mL</t>
  </si>
  <si>
    <t>CT12R 11 mL</t>
  </si>
  <si>
    <t>CT12R 12 mL</t>
  </si>
  <si>
    <t>CT12R 13 mL</t>
  </si>
  <si>
    <t>CT12R 14 mL</t>
  </si>
  <si>
    <t>CT12R 15 mL</t>
  </si>
  <si>
    <t>CT12R blk</t>
  </si>
  <si>
    <t>CT8R 1 mL</t>
  </si>
  <si>
    <t>CT8R 2 mL</t>
  </si>
  <si>
    <t>CT8R 3 mL</t>
  </si>
  <si>
    <t>CT8R 4 mL</t>
  </si>
  <si>
    <t>CT8R 5 mL</t>
  </si>
  <si>
    <t>CT8R 6 mL</t>
  </si>
  <si>
    <t>CT8R 7 mL</t>
  </si>
  <si>
    <t>CT8R 8 mL</t>
  </si>
  <si>
    <t>CT8R 9 mL</t>
  </si>
  <si>
    <t>CT8R 10 mL</t>
  </si>
  <si>
    <t>CT8R 11 mL</t>
  </si>
  <si>
    <t>CT8R 12 mL</t>
  </si>
  <si>
    <t>CT8R 13 mL</t>
  </si>
  <si>
    <t>CT8R 14 mL</t>
  </si>
  <si>
    <t>CT8R 15 mL</t>
  </si>
  <si>
    <t>CT8R blk</t>
  </si>
  <si>
    <t>Eluate fraction</t>
  </si>
  <si>
    <t>1 mL</t>
  </si>
  <si>
    <t>2 mL</t>
  </si>
  <si>
    <t>3 mL</t>
  </si>
  <si>
    <t>4 mL</t>
  </si>
  <si>
    <t>5 mL</t>
  </si>
  <si>
    <t>6 mL</t>
  </si>
  <si>
    <t>7 mL</t>
  </si>
  <si>
    <t>8 mL</t>
  </si>
  <si>
    <t>9 mL</t>
  </si>
  <si>
    <t>10 mL</t>
  </si>
  <si>
    <t>11 mL</t>
  </si>
  <si>
    <t>12 mL</t>
  </si>
  <si>
    <t>13 mL</t>
  </si>
  <si>
    <t>14 mL</t>
  </si>
  <si>
    <t>15 mL</t>
  </si>
  <si>
    <t>CT7 Sr-90 Activity</t>
  </si>
  <si>
    <t>CT8 Sr-90 Activity</t>
  </si>
  <si>
    <t>CT9 Sr-90 Activity</t>
  </si>
  <si>
    <t>Average</t>
  </si>
  <si>
    <t>CT10 Sr-90 Activity</t>
  </si>
  <si>
    <t>CT11 Sr-90 Activity</t>
  </si>
  <si>
    <t>CT12 Sr-90 Activity</t>
  </si>
  <si>
    <t>Measured counts (cpm)</t>
  </si>
  <si>
    <t>Total Bkgd corrected counts (cpm)</t>
  </si>
  <si>
    <t>CT13 1 mL</t>
  </si>
  <si>
    <t>CT13 2 mL</t>
  </si>
  <si>
    <t>CT13 3 mL</t>
  </si>
  <si>
    <t>CT13 4 mL</t>
  </si>
  <si>
    <t>CT13 5 mL</t>
  </si>
  <si>
    <t>CT13 6 mL</t>
  </si>
  <si>
    <t>CT13 7 mL</t>
  </si>
  <si>
    <t>CT13 8 mL</t>
  </si>
  <si>
    <t>CT13 9 mL</t>
  </si>
  <si>
    <t>CT13 10 mL</t>
  </si>
  <si>
    <t>CT13 11 mL</t>
  </si>
  <si>
    <t>CT13 12 mL</t>
  </si>
  <si>
    <t>CT13 13 mL</t>
  </si>
  <si>
    <t>CT13 14 mL</t>
  </si>
  <si>
    <t>CT13 15 mL</t>
  </si>
  <si>
    <t>Blk</t>
  </si>
  <si>
    <t>DPS</t>
  </si>
  <si>
    <t>Time from 05.06.2018</t>
  </si>
  <si>
    <t>DC factor</t>
  </si>
  <si>
    <t>DC to 05.06.2018</t>
  </si>
  <si>
    <t>Decay constant of sr-90=</t>
  </si>
  <si>
    <t>Fraction</t>
  </si>
  <si>
    <t>0.5g</t>
  </si>
  <si>
    <t>0.25g</t>
  </si>
  <si>
    <t>1g</t>
  </si>
  <si>
    <t>0.25g % of T</t>
  </si>
  <si>
    <t>0.5g % of T</t>
  </si>
  <si>
    <t>1g % of T</t>
  </si>
  <si>
    <t xml:space="preserve">Total </t>
  </si>
  <si>
    <t>Cum % 0.25g</t>
  </si>
  <si>
    <t>Cum % 0.5g</t>
  </si>
  <si>
    <t>Cum % 1g</t>
  </si>
  <si>
    <t>Measurement uncertainty (%)</t>
  </si>
  <si>
    <t>Total</t>
  </si>
  <si>
    <t>CT7R 1 mL</t>
  </si>
  <si>
    <t>CT7R 2 mL</t>
  </si>
  <si>
    <t>CT7R 3 mL</t>
  </si>
  <si>
    <t>CT7R 4 mL</t>
  </si>
  <si>
    <t>CT7R 5 mL</t>
  </si>
  <si>
    <t>CT7R 6 mL</t>
  </si>
  <si>
    <t>CT7R 7 mL</t>
  </si>
  <si>
    <t>CT7R 8 mL</t>
  </si>
  <si>
    <t>CT7R 9 mL</t>
  </si>
  <si>
    <t>CT7R 10 mL</t>
  </si>
  <si>
    <t>CT7R 11 mL</t>
  </si>
  <si>
    <t>CT7R 12 mL</t>
  </si>
  <si>
    <t>CT7R 13 mL</t>
  </si>
  <si>
    <t>CT7R 14 mL</t>
  </si>
  <si>
    <t>CT7R 15 mL</t>
  </si>
  <si>
    <t>CT7R blk</t>
  </si>
  <si>
    <t>total =</t>
  </si>
  <si>
    <t>Uncertainty 0.25 g (%)</t>
  </si>
  <si>
    <t>Uncertainty 0.25 g on data (+/- %)</t>
  </si>
  <si>
    <t>Uncertainty 0.5 g (%)</t>
  </si>
  <si>
    <t>Uncertainty 0.5 g on data (+/- %)</t>
  </si>
  <si>
    <t>Uncertainty 0.25 g ^2</t>
  </si>
  <si>
    <t xml:space="preserve">Cumulative uncertainty on 0.25 g % data (+/-) </t>
  </si>
  <si>
    <t>Uncertainty 0.5 g ^2</t>
  </si>
  <si>
    <t xml:space="preserve">Cumulative uncertainty on 0.5 g % data (+/-) </t>
  </si>
  <si>
    <t>Uncertainty 1 g ^2</t>
  </si>
  <si>
    <t xml:space="preserve">Cumulative uncertainty on 1 g % data (+/-) </t>
  </si>
  <si>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CCPM (+/-)</t>
    </r>
  </si>
  <si>
    <r>
      <t>Uncertainty on counts (</t>
    </r>
    <r>
      <rPr>
        <sz val="11"/>
        <color theme="1"/>
        <rFont val="Calibri"/>
        <family val="2"/>
      </rPr>
      <t>σCPM)</t>
    </r>
  </si>
  <si>
    <t>σ CPM Sr-90</t>
  </si>
  <si>
    <t xml:space="preserve">σDPM Sr-90 </t>
  </si>
  <si>
    <t>σDPM ^2</t>
  </si>
  <si>
    <t>σCPS Sr-90</t>
  </si>
  <si>
    <t>σCPS Sr-90^2</t>
  </si>
  <si>
    <t>σCPS Sr-90 D.C to 05.06.2018</t>
  </si>
  <si>
    <t>σDPM Sr-90 (+/- Bq)</t>
  </si>
  <si>
    <t>σDPM Sr-90 (%)</t>
  </si>
  <si>
    <t>σDPM (bq) ^2</t>
  </si>
  <si>
    <t>CT7 Relative uncertainty</t>
  </si>
  <si>
    <t>CT8 Relative uncertainty</t>
  </si>
  <si>
    <t>CT9 Relative uncertainty</t>
  </si>
  <si>
    <t>CT7 (Relative Uncertainty/ value) ^2</t>
  </si>
  <si>
    <t>CT8 (Relative Uncertainty/ value) ^2</t>
  </si>
  <si>
    <t>CT9 (Relative Uncertainty/ value) ^2</t>
  </si>
  <si>
    <t>Combined relative uncertainty</t>
  </si>
  <si>
    <t>1 g relative uncertainty mean</t>
  </si>
  <si>
    <t>Relative Uncertainty 1 g (%)</t>
  </si>
  <si>
    <t>Absolute Uncertainty 1 g percentage data</t>
  </si>
  <si>
    <t>CT10 Relative uncertainty</t>
  </si>
  <si>
    <t>CT10 (Relative Uncertainty/ value) ^2</t>
  </si>
  <si>
    <t>CT11 Relative uncertainty</t>
  </si>
  <si>
    <t>CT11 (Relative Uncertainty/ value) ^2</t>
  </si>
  <si>
    <t>CT12 Relative uncertainty</t>
  </si>
  <si>
    <t>CT12 (Relative Uncertainty/ value) ^2</t>
  </si>
  <si>
    <t>0.25 g relative uncertainty mean</t>
  </si>
  <si>
    <t>Absolute Uncertainty on counts</t>
  </si>
  <si>
    <t>σDPS Sr-90</t>
  </si>
  <si>
    <t>σDPS Sr-90 D.C to 05.06.2018</t>
  </si>
  <si>
    <t>σDPS Sr-90^2</t>
  </si>
  <si>
    <t>σDPM Sr-90 (+/-)</t>
  </si>
  <si>
    <t>Relative uncertainty DPM Sr-90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</si>
</sst>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2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2" borderId="1" xfId="0" applyFill="1" applyBorder="1"/>
    <xf numFmtId="0" fontId="0" fillId="3" borderId="1" xfId="0" applyFill="1" applyBorder="1"/>
    <xf numFmtId="0" fontId="0" fillId="3" borderId="2" xfId="0" applyFill="1" applyBorder="1"/>
    <xf numFmtId="0" fontId="0" fillId="0" borderId="3" xfId="0" applyFill="1" applyBorder="1"/>
    <xf numFmtId="0" fontId="1" fillId="2" borderId="1" xfId="0" applyFont="1" applyFill="1" applyBorder="1"/>
    <xf numFmtId="0" fontId="1" fillId="0" borderId="0" xfId="0" applyFont="1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Cement mass tests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 g Cement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'1 g cement'!$A$2:$A$16</c:f>
              <c:strCache>
                <c:ptCount val="15"/>
                <c:pt idx="0">
                  <c:v>1 mL</c:v>
                </c:pt>
                <c:pt idx="1">
                  <c:v>2 mL</c:v>
                </c:pt>
                <c:pt idx="2">
                  <c:v>3 mL</c:v>
                </c:pt>
                <c:pt idx="3">
                  <c:v>4 mL</c:v>
                </c:pt>
                <c:pt idx="4">
                  <c:v>5 mL</c:v>
                </c:pt>
                <c:pt idx="5">
                  <c:v>6 mL</c:v>
                </c:pt>
                <c:pt idx="6">
                  <c:v>7 mL</c:v>
                </c:pt>
                <c:pt idx="7">
                  <c:v>8 mL</c:v>
                </c:pt>
                <c:pt idx="8">
                  <c:v>9 mL</c:v>
                </c:pt>
                <c:pt idx="9">
                  <c:v>10 mL</c:v>
                </c:pt>
                <c:pt idx="10">
                  <c:v>11 mL</c:v>
                </c:pt>
                <c:pt idx="11">
                  <c:v>12 mL</c:v>
                </c:pt>
                <c:pt idx="12">
                  <c:v>13 mL</c:v>
                </c:pt>
                <c:pt idx="13">
                  <c:v>14 mL</c:v>
                </c:pt>
                <c:pt idx="14">
                  <c:v>15 mL</c:v>
                </c:pt>
              </c:strCache>
            </c:strRef>
          </c:xVal>
          <c:yVal>
            <c:numRef>
              <c:f>'1 g cement'!$E$2:$E$16</c:f>
              <c:numCache>
                <c:formatCode>General</c:formatCode>
                <c:ptCount val="15"/>
                <c:pt idx="0">
                  <c:v>0.36500280242102506</c:v>
                </c:pt>
                <c:pt idx="1">
                  <c:v>7.8333906454375227E-2</c:v>
                </c:pt>
                <c:pt idx="2">
                  <c:v>0.2900022215372029</c:v>
                </c:pt>
                <c:pt idx="3">
                  <c:v>0.25500196520534418</c:v>
                </c:pt>
                <c:pt idx="4">
                  <c:v>2.2466834996531104</c:v>
                </c:pt>
                <c:pt idx="5">
                  <c:v>42.345315078855705</c:v>
                </c:pt>
                <c:pt idx="6">
                  <c:v>242.728441627661</c:v>
                </c:pt>
                <c:pt idx="7">
                  <c:v>275.37529355770789</c:v>
                </c:pt>
                <c:pt idx="8">
                  <c:v>112.45912199863996</c:v>
                </c:pt>
                <c:pt idx="9">
                  <c:v>26.431851417044697</c:v>
                </c:pt>
                <c:pt idx="10">
                  <c:v>7.1317165862008283</c:v>
                </c:pt>
                <c:pt idx="11">
                  <c:v>3.6850256960073082</c:v>
                </c:pt>
                <c:pt idx="12">
                  <c:v>2.1950152854094216</c:v>
                </c:pt>
                <c:pt idx="13">
                  <c:v>1.513343838072484</c:v>
                </c:pt>
                <c:pt idx="14">
                  <c:v>1.0983409070071533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F4-4CA6-A489-53CAFAD535C1}"/>
            </c:ext>
          </c:extLst>
        </c:ser>
        <c:ser>
          <c:idx val="1"/>
          <c:order val="1"/>
          <c:tx>
            <c:v>0.5 g Cement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'CT13'!$A$2:$A$16</c:f>
              <c:strCache>
                <c:ptCount val="15"/>
                <c:pt idx="0">
                  <c:v>CT13 1 mL</c:v>
                </c:pt>
                <c:pt idx="1">
                  <c:v>CT13 2 mL</c:v>
                </c:pt>
                <c:pt idx="2">
                  <c:v>CT13 3 mL</c:v>
                </c:pt>
                <c:pt idx="3">
                  <c:v>CT13 4 mL</c:v>
                </c:pt>
                <c:pt idx="4">
                  <c:v>CT13 5 mL</c:v>
                </c:pt>
                <c:pt idx="5">
                  <c:v>CT13 6 mL</c:v>
                </c:pt>
                <c:pt idx="6">
                  <c:v>CT13 7 mL</c:v>
                </c:pt>
                <c:pt idx="7">
                  <c:v>CT13 8 mL</c:v>
                </c:pt>
                <c:pt idx="8">
                  <c:v>CT13 9 mL</c:v>
                </c:pt>
                <c:pt idx="9">
                  <c:v>CT13 10 mL</c:v>
                </c:pt>
                <c:pt idx="10">
                  <c:v>CT13 11 mL</c:v>
                </c:pt>
                <c:pt idx="11">
                  <c:v>CT13 12 mL</c:v>
                </c:pt>
                <c:pt idx="12">
                  <c:v>CT13 13 mL</c:v>
                </c:pt>
                <c:pt idx="13">
                  <c:v>CT13 14 mL</c:v>
                </c:pt>
                <c:pt idx="14">
                  <c:v>CT13 15 mL</c:v>
                </c:pt>
              </c:strCache>
            </c:strRef>
          </c:xVal>
          <c:yVal>
            <c:numRef>
              <c:f>'CT13'!$O$2:$O$16</c:f>
              <c:numCache>
                <c:formatCode>General</c:formatCode>
                <c:ptCount val="15"/>
                <c:pt idx="0">
                  <c:v>0.48891284040403049</c:v>
                </c:pt>
                <c:pt idx="1">
                  <c:v>0.25746666000555873</c:v>
                </c:pt>
                <c:pt idx="2">
                  <c:v>1.3385947107862419</c:v>
                </c:pt>
                <c:pt idx="3">
                  <c:v>1.3155323875103369</c:v>
                </c:pt>
                <c:pt idx="4">
                  <c:v>54.392676149339131</c:v>
                </c:pt>
                <c:pt idx="5">
                  <c:v>294.79160326042029</c:v>
                </c:pt>
                <c:pt idx="6">
                  <c:v>184.1010544503508</c:v>
                </c:pt>
                <c:pt idx="7">
                  <c:v>54.595717115744002</c:v>
                </c:pt>
                <c:pt idx="8">
                  <c:v>16.675339116092655</c:v>
                </c:pt>
                <c:pt idx="9">
                  <c:v>5.0961689355128366</c:v>
                </c:pt>
                <c:pt idx="10">
                  <c:v>2.247018433115044</c:v>
                </c:pt>
                <c:pt idx="11">
                  <c:v>2.1760991010097346</c:v>
                </c:pt>
                <c:pt idx="12">
                  <c:v>1.2447577193540316</c:v>
                </c:pt>
                <c:pt idx="13">
                  <c:v>1.1498252650930683</c:v>
                </c:pt>
                <c:pt idx="14">
                  <c:v>1.4179381924109271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F4-4CA6-A489-53CAFAD535C1}"/>
            </c:ext>
          </c:extLst>
        </c:ser>
        <c:ser>
          <c:idx val="2"/>
          <c:order val="2"/>
          <c:tx>
            <c:v>0.25 g Cement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'0.25 g cement'!$A$2:$A$16</c:f>
              <c:strCache>
                <c:ptCount val="15"/>
                <c:pt idx="0">
                  <c:v>1 mL</c:v>
                </c:pt>
                <c:pt idx="1">
                  <c:v>2 mL</c:v>
                </c:pt>
                <c:pt idx="2">
                  <c:v>3 mL</c:v>
                </c:pt>
                <c:pt idx="3">
                  <c:v>4 mL</c:v>
                </c:pt>
                <c:pt idx="4">
                  <c:v>5 mL</c:v>
                </c:pt>
                <c:pt idx="5">
                  <c:v>6 mL</c:v>
                </c:pt>
                <c:pt idx="6">
                  <c:v>7 mL</c:v>
                </c:pt>
                <c:pt idx="7">
                  <c:v>8 mL</c:v>
                </c:pt>
                <c:pt idx="8">
                  <c:v>9 mL</c:v>
                </c:pt>
                <c:pt idx="9">
                  <c:v>10 mL</c:v>
                </c:pt>
                <c:pt idx="10">
                  <c:v>11 mL</c:v>
                </c:pt>
                <c:pt idx="11">
                  <c:v>12 mL</c:v>
                </c:pt>
                <c:pt idx="12">
                  <c:v>13 mL</c:v>
                </c:pt>
                <c:pt idx="13">
                  <c:v>14 mL</c:v>
                </c:pt>
                <c:pt idx="14">
                  <c:v>15 mL</c:v>
                </c:pt>
              </c:strCache>
            </c:strRef>
          </c:xVal>
          <c:yVal>
            <c:numRef>
              <c:f>'0.25 g cement'!$E$2:$E$16</c:f>
              <c:numCache>
                <c:formatCode>General</c:formatCode>
                <c:ptCount val="15"/>
                <c:pt idx="0">
                  <c:v>-0.10333418993463812</c:v>
                </c:pt>
                <c:pt idx="1">
                  <c:v>-0.16166827183982002</c:v>
                </c:pt>
                <c:pt idx="2">
                  <c:v>-0.21333568676238099</c:v>
                </c:pt>
                <c:pt idx="3">
                  <c:v>0.22666989950198482</c:v>
                </c:pt>
                <c:pt idx="4">
                  <c:v>2.4050271417631088</c:v>
                </c:pt>
                <c:pt idx="5">
                  <c:v>61.452397189756248</c:v>
                </c:pt>
                <c:pt idx="6">
                  <c:v>228.48111376411694</c:v>
                </c:pt>
                <c:pt idx="7">
                  <c:v>186.61560851009426</c:v>
                </c:pt>
                <c:pt idx="8">
                  <c:v>74.922557948292351</c:v>
                </c:pt>
                <c:pt idx="9">
                  <c:v>26.28363601265902</c:v>
                </c:pt>
                <c:pt idx="10">
                  <c:v>12.118468494727772</c:v>
                </c:pt>
                <c:pt idx="11">
                  <c:v>6.6684075240502549</c:v>
                </c:pt>
                <c:pt idx="12">
                  <c:v>4.0083777482232392</c:v>
                </c:pt>
                <c:pt idx="13">
                  <c:v>3.0400336369565029</c:v>
                </c:pt>
                <c:pt idx="14">
                  <c:v>2.0233557749122251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2F4-4CA6-A489-53CAFAD53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313912"/>
        <c:axId val="278308008"/>
      </c:scatterChart>
      <c:valAx>
        <c:axId val="278313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Eluate volume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08008"/>
        <c:crosses val="autoZero"/>
        <c:crossBetween val="midCat"/>
      </c:valAx>
      <c:valAx>
        <c:axId val="278308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Activity (DPM of Sr-90)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13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228599</xdr:colOff>
      <xdr:row>2</xdr:row>
      <xdr:rowOff>180975</xdr:rowOff>
    </xdr:from>
    <xdr:to>
      <xdr:col>13</xdr:col>
      <xdr:colOff>428624</xdr:colOff>
      <xdr:row>25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"/>
  <sheetViews>
    <sheetView topLeftCell="V1" workbookViewId="0">
      <selection activeCell="Y2" sqref="Y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31.5703125" customWidth="1"/>
    <col min="7" max="7" width="17.7109375" bestFit="1" customWidth="1"/>
    <col min="8" max="8" width="17.7109375" customWidth="1"/>
    <col min="9" max="9" width="18.5703125" bestFit="1" customWidth="1"/>
    <col min="10" max="10" width="19" bestFit="1" customWidth="1"/>
    <col min="11" max="12" width="12.140625" bestFit="1" customWidth="1"/>
    <col min="13" max="15" width="12" bestFit="1" customWidth="1"/>
    <col min="16" max="16" width="12" customWidth="1"/>
    <col min="17" max="17" width="20" bestFit="1" customWidth="1"/>
    <col min="18" max="18" width="10.5703125" bestFit="1" customWidth="1"/>
    <col min="19" max="19" width="15.42578125" bestFit="1" customWidth="1"/>
    <col min="20" max="20" width="28" bestFit="1" customWidth="1"/>
    <col min="21" max="21" width="29.140625" bestFit="1" customWidth="1"/>
    <col min="22" max="22" width="29.140625" customWidth="1"/>
    <col min="23" max="23" width="22.42578125" bestFit="1" customWidth="1"/>
    <col min="24" max="24" width="22.42578125" customWidth="1"/>
    <col min="25" max="25" width="23.42578125" bestFit="1" customWidth="1"/>
    <col min="26" max="26" width="19.7109375" bestFit="1" customWidth="1"/>
    <col min="27" max="27" width="26.140625" bestFit="1" customWidth="1"/>
    <col min="28" max="28" width="20.7109375" bestFit="1" customWidth="1"/>
    <col min="29" max="29" width="22.140625" bestFit="1" customWidth="1"/>
  </cols>
  <sheetData>
    <row r="1" spans="1:29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182</v>
      </c>
      <c r="G1" t="s">
        <v>1</v>
      </c>
      <c r="H1" t="s">
        <v>6</v>
      </c>
      <c r="I1" t="s">
        <v>13</v>
      </c>
      <c r="J1" t="s">
        <v>12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136</v>
      </c>
      <c r="Q1" t="s">
        <v>137</v>
      </c>
      <c r="R1" t="s">
        <v>138</v>
      </c>
      <c r="S1" t="s">
        <v>139</v>
      </c>
      <c r="T1" s="5" t="s">
        <v>152</v>
      </c>
      <c r="U1" s="5" t="s">
        <v>181</v>
      </c>
      <c r="V1" s="9" t="s">
        <v>183</v>
      </c>
      <c r="W1" s="9" t="s">
        <v>184</v>
      </c>
      <c r="X1" s="9" t="s">
        <v>190</v>
      </c>
      <c r="Y1" s="9" t="s">
        <v>185</v>
      </c>
      <c r="Z1" s="9" t="s">
        <v>186</v>
      </c>
      <c r="AA1" s="9" t="s">
        <v>188</v>
      </c>
      <c r="AB1" s="9" t="s">
        <v>187</v>
      </c>
    </row>
    <row r="2" spans="1:29" x14ac:dyDescent="0.25">
      <c r="A2" t="s">
        <v>154</v>
      </c>
      <c r="B2" s="1">
        <v>43257.625</v>
      </c>
      <c r="C2" s="1">
        <v>43298.790972222225</v>
      </c>
      <c r="D2" s="4">
        <v>6.96</v>
      </c>
      <c r="E2">
        <f>D2-$D$17</f>
        <v>-3.0000000000000249E-2</v>
      </c>
      <c r="F2">
        <f>(D2/100)*T2</f>
        <v>0.48719999999999997</v>
      </c>
      <c r="G2" s="2">
        <f>(C2-B2)*24</f>
        <v>987.98333333339542</v>
      </c>
      <c r="H2" s="3">
        <f>1-EXP(-$AC$3*G2)</f>
        <v>0.99998567329634469</v>
      </c>
      <c r="I2">
        <v>1</v>
      </c>
      <c r="J2">
        <v>1</v>
      </c>
      <c r="K2">
        <f>E2/((1+H2))</f>
        <v>-1.500010745104725E-2</v>
      </c>
      <c r="L2">
        <f>O2*H2*I2</f>
        <v>-1.4999892548953002E-2</v>
      </c>
      <c r="M2">
        <f>N2+O2</f>
        <v>-3.0000000000000252E-2</v>
      </c>
      <c r="N2">
        <f>L2/I2</f>
        <v>-1.4999892548953002E-2</v>
      </c>
      <c r="O2">
        <f>K2/J2</f>
        <v>-1.500010745104725E-2</v>
      </c>
      <c r="P2">
        <f>O2/60</f>
        <v>-2.5000179085078749E-4</v>
      </c>
      <c r="Q2">
        <f>(C2-$AC$6)*24</f>
        <v>1014.9833333333954</v>
      </c>
      <c r="R2" s="3">
        <f>EXP(-$AC$9*Q2)</f>
        <v>0.99721527457646064</v>
      </c>
      <c r="S2">
        <f>P2/R2</f>
        <v>-2.5069992129529782E-4</v>
      </c>
      <c r="T2" s="5">
        <v>7</v>
      </c>
      <c r="U2" s="5">
        <f>SQRT(((F2)^2)+(($F$17)^2))</f>
        <v>0.68950141522987463</v>
      </c>
      <c r="V2" s="5">
        <f>U2/(1+H2)</f>
        <v>0.34475317720323934</v>
      </c>
      <c r="W2" s="5">
        <f>V2/J2</f>
        <v>0.34475317720323934</v>
      </c>
      <c r="X2" s="5">
        <f>(W2/O2)*100</f>
        <v>-2298.3380507662296</v>
      </c>
      <c r="Y2" s="5">
        <f>W2^2</f>
        <v>0.11885475319172814</v>
      </c>
      <c r="Z2" s="5">
        <f>W2/60</f>
        <v>5.7458862867206554E-3</v>
      </c>
      <c r="AA2" s="5">
        <f>Z2/R2</f>
        <v>5.7619316843708201E-3</v>
      </c>
      <c r="AB2" s="5">
        <f>AA2^2</f>
        <v>3.3199856735356356E-5</v>
      </c>
      <c r="AC2" t="s">
        <v>2</v>
      </c>
    </row>
    <row r="3" spans="1:29" x14ac:dyDescent="0.25">
      <c r="A3" t="s">
        <v>155</v>
      </c>
      <c r="B3" s="1">
        <v>43257.625</v>
      </c>
      <c r="C3" s="1">
        <v>43298.813194444447</v>
      </c>
      <c r="D3" s="4">
        <v>7.33</v>
      </c>
      <c r="E3">
        <f t="shared" ref="E3:E17" si="0">D3-$D$17</f>
        <v>0.33999999999999986</v>
      </c>
      <c r="F3">
        <f t="shared" ref="F3:F17" si="1">(D3/100)*T3</f>
        <v>0.49990600000000007</v>
      </c>
      <c r="G3" s="2">
        <f t="shared" ref="G3:G17" si="2">(C3-B3)*24</f>
        <v>988.51666666672099</v>
      </c>
      <c r="H3" s="3">
        <f t="shared" ref="H3:H17" si="3">1-EXP(-$AC$3*G3)</f>
        <v>0.99998575929572997</v>
      </c>
      <c r="I3">
        <v>1</v>
      </c>
      <c r="J3">
        <v>1</v>
      </c>
      <c r="K3">
        <f t="shared" ref="K3:K17" si="4">E3/((1+H3))</f>
        <v>0.17000121046848185</v>
      </c>
      <c r="L3">
        <f t="shared" ref="L3:L17" si="5">O3*H3*I3</f>
        <v>0.16999878953151804</v>
      </c>
      <c r="M3">
        <f t="shared" ref="M3:M17" si="6">N3+O3</f>
        <v>0.33999999999999986</v>
      </c>
      <c r="N3">
        <f t="shared" ref="N3:N17" si="7">L3/I3</f>
        <v>0.16999878953151804</v>
      </c>
      <c r="O3">
        <f t="shared" ref="O3:O17" si="8">K3/J3</f>
        <v>0.17000121046848185</v>
      </c>
      <c r="P3">
        <f t="shared" ref="P3:P17" si="9">O3/60</f>
        <v>2.8333535078080307E-3</v>
      </c>
      <c r="Q3">
        <f t="shared" ref="Q3:Q16" si="10">(C3-$AC$6)*24</f>
        <v>1015.516666666721</v>
      </c>
      <c r="R3" s="3">
        <f t="shared" ref="R3:R16" si="11">EXP(-$AC$9*Q3)</f>
        <v>0.9972138133544719</v>
      </c>
      <c r="S3">
        <f t="shared" ref="S3:S16" si="12">P3/R3</f>
        <v>2.8412698158252251E-3</v>
      </c>
      <c r="T3" s="5">
        <v>6.82</v>
      </c>
      <c r="U3" s="5">
        <f t="shared" ref="U3:U17" si="13">SQRT(((F3)^2)+(($F$17)^2))</f>
        <v>0.69853730783688295</v>
      </c>
      <c r="V3" s="5">
        <f t="shared" ref="V3:V17" si="14">U3/(1+H3)</f>
        <v>0.34927114085195493</v>
      </c>
      <c r="W3" s="5">
        <f t="shared" ref="W3:W17" si="15">V3/J3</f>
        <v>0.34927114085195493</v>
      </c>
      <c r="X3" s="5">
        <f t="shared" ref="X3:X16" si="16">(W3/O3)*100</f>
        <v>205.45214936378918</v>
      </c>
      <c r="Y3" s="5">
        <f t="shared" ref="Y3:Y17" si="17">W3^2</f>
        <v>0.12199032983202614</v>
      </c>
      <c r="Z3" s="5">
        <f t="shared" ref="Z3:Z17" si="18">W3/60</f>
        <v>5.8211856808659153E-3</v>
      </c>
      <c r="AA3" s="5">
        <f t="shared" ref="AA3:AA16" si="19">Z3/R3</f>
        <v>5.8374499058374994E-3</v>
      </c>
      <c r="AB3" s="5">
        <f t="shared" ref="AB3:AB17" si="20">AA3^2</f>
        <v>3.4075821403162232E-5</v>
      </c>
      <c r="AC3">
        <f>LN(2)/61.4</f>
        <v>1.1289042028663604E-2</v>
      </c>
    </row>
    <row r="4" spans="1:29" x14ac:dyDescent="0.25">
      <c r="A4" t="s">
        <v>156</v>
      </c>
      <c r="B4" s="1">
        <v>43257.625</v>
      </c>
      <c r="C4" s="1">
        <v>43298.836111111108</v>
      </c>
      <c r="D4" s="4">
        <v>6.68</v>
      </c>
      <c r="E4">
        <f t="shared" si="0"/>
        <v>-0.3100000000000005</v>
      </c>
      <c r="F4">
        <f t="shared" si="1"/>
        <v>0.47695199999999999</v>
      </c>
      <c r="G4" s="2">
        <f t="shared" si="2"/>
        <v>989.06666666659294</v>
      </c>
      <c r="H4" s="3">
        <f t="shared" si="3"/>
        <v>0.99998584744194796</v>
      </c>
      <c r="I4">
        <v>1</v>
      </c>
      <c r="J4">
        <v>1</v>
      </c>
      <c r="K4">
        <f t="shared" si="4"/>
        <v>-0.15500109683101077</v>
      </c>
      <c r="L4">
        <f t="shared" si="5"/>
        <v>-0.15499890316898973</v>
      </c>
      <c r="M4">
        <f t="shared" si="6"/>
        <v>-0.3100000000000005</v>
      </c>
      <c r="N4">
        <f t="shared" si="7"/>
        <v>-0.15499890316898973</v>
      </c>
      <c r="O4">
        <f t="shared" si="8"/>
        <v>-0.15500109683101077</v>
      </c>
      <c r="P4">
        <f t="shared" si="9"/>
        <v>-2.5833516138501792E-3</v>
      </c>
      <c r="Q4">
        <f t="shared" si="10"/>
        <v>1016.0666666665929</v>
      </c>
      <c r="R4" s="3">
        <f t="shared" si="11"/>
        <v>0.99721230647153891</v>
      </c>
      <c r="S4">
        <f t="shared" si="12"/>
        <v>-2.5905733383805867E-3</v>
      </c>
      <c r="T4" s="5">
        <v>7.14</v>
      </c>
      <c r="U4" s="5">
        <f t="shared" si="13"/>
        <v>0.68229874095442977</v>
      </c>
      <c r="V4" s="5">
        <f t="shared" si="14"/>
        <v>0.34115178456243267</v>
      </c>
      <c r="W4" s="5">
        <f t="shared" si="15"/>
        <v>0.34115178456243267</v>
      </c>
      <c r="X4" s="5">
        <f t="shared" si="16"/>
        <v>-220.09636804981571</v>
      </c>
      <c r="Y4" s="5">
        <f t="shared" si="17"/>
        <v>0.11638454011013247</v>
      </c>
      <c r="Z4" s="5">
        <f t="shared" si="18"/>
        <v>5.6858630760405447E-3</v>
      </c>
      <c r="AA4" s="5">
        <f t="shared" si="19"/>
        <v>5.7017578294425338E-3</v>
      </c>
      <c r="AB4" s="5">
        <f t="shared" si="20"/>
        <v>3.2510042345609236E-5</v>
      </c>
    </row>
    <row r="5" spans="1:29" x14ac:dyDescent="0.25">
      <c r="A5" t="s">
        <v>157</v>
      </c>
      <c r="B5" s="1">
        <v>43257.625</v>
      </c>
      <c r="C5" s="1">
        <v>43298.859027662038</v>
      </c>
      <c r="D5" s="4">
        <v>6.48</v>
      </c>
      <c r="E5">
        <f t="shared" si="0"/>
        <v>-0.50999999999999979</v>
      </c>
      <c r="F5">
        <f t="shared" si="1"/>
        <v>0.46980000000000005</v>
      </c>
      <c r="G5" s="2">
        <f t="shared" si="2"/>
        <v>989.61666388891172</v>
      </c>
      <c r="H5" s="3">
        <f t="shared" si="3"/>
        <v>0.99998593504212296</v>
      </c>
      <c r="I5">
        <v>1</v>
      </c>
      <c r="J5">
        <v>1</v>
      </c>
      <c r="K5">
        <f t="shared" si="4"/>
        <v>-0.25500179329474054</v>
      </c>
      <c r="L5">
        <f t="shared" si="5"/>
        <v>-0.2549982067052593</v>
      </c>
      <c r="M5">
        <f t="shared" si="6"/>
        <v>-0.50999999999999979</v>
      </c>
      <c r="N5">
        <f t="shared" si="7"/>
        <v>-0.2549982067052593</v>
      </c>
      <c r="O5">
        <f t="shared" si="8"/>
        <v>-0.25500179329474054</v>
      </c>
      <c r="P5">
        <f t="shared" si="9"/>
        <v>-4.2500298882456756E-3</v>
      </c>
      <c r="Q5">
        <f t="shared" si="10"/>
        <v>1016.6166638889117</v>
      </c>
      <c r="R5" s="3">
        <f t="shared" si="11"/>
        <v>0.99721079959849279</v>
      </c>
      <c r="S5">
        <f t="shared" si="12"/>
        <v>-4.2619172294933692E-3</v>
      </c>
      <c r="T5" s="5">
        <v>7.25</v>
      </c>
      <c r="U5" s="5">
        <f t="shared" si="13"/>
        <v>0.67731853776786599</v>
      </c>
      <c r="V5" s="5">
        <f t="shared" si="14"/>
        <v>0.33866165051485753</v>
      </c>
      <c r="W5" s="5">
        <f t="shared" si="15"/>
        <v>0.33866165051485753</v>
      </c>
      <c r="X5" s="5">
        <f t="shared" si="16"/>
        <v>-132.80755642507179</v>
      </c>
      <c r="Y5" s="5">
        <f t="shared" si="17"/>
        <v>0.1146917135294475</v>
      </c>
      <c r="Z5" s="5">
        <f t="shared" si="18"/>
        <v>5.6443608419142919E-3</v>
      </c>
      <c r="AA5" s="5">
        <f t="shared" si="19"/>
        <v>5.6601481293492633E-3</v>
      </c>
      <c r="AB5" s="5">
        <f t="shared" si="20"/>
        <v>3.2037276846175967E-5</v>
      </c>
    </row>
    <row r="6" spans="1:29" x14ac:dyDescent="0.25">
      <c r="A6" t="s">
        <v>158</v>
      </c>
      <c r="B6" s="1">
        <v>43257.625</v>
      </c>
      <c r="C6" s="1">
        <v>43298.881944270834</v>
      </c>
      <c r="D6" s="4">
        <v>6.96</v>
      </c>
      <c r="E6">
        <f t="shared" si="0"/>
        <v>-3.0000000000000249E-2</v>
      </c>
      <c r="F6">
        <f t="shared" si="1"/>
        <v>0.48719999999999997</v>
      </c>
      <c r="G6" s="2">
        <f t="shared" si="2"/>
        <v>990.16666250000708</v>
      </c>
      <c r="H6" s="3">
        <f t="shared" si="3"/>
        <v>0.99998602210029786</v>
      </c>
      <c r="I6">
        <v>1</v>
      </c>
      <c r="J6">
        <v>1</v>
      </c>
      <c r="K6">
        <f t="shared" si="4"/>
        <v>-1.5000104834980576E-2</v>
      </c>
      <c r="L6">
        <f t="shared" si="5"/>
        <v>-1.4999895165019671E-2</v>
      </c>
      <c r="M6">
        <f t="shared" si="6"/>
        <v>-3.0000000000000249E-2</v>
      </c>
      <c r="N6">
        <f t="shared" si="7"/>
        <v>-1.4999895165019671E-2</v>
      </c>
      <c r="O6">
        <f t="shared" si="8"/>
        <v>-1.5000104834980576E-2</v>
      </c>
      <c r="P6">
        <f t="shared" si="9"/>
        <v>-2.5000174724967627E-4</v>
      </c>
      <c r="Q6">
        <f t="shared" si="10"/>
        <v>1017.1666625000071</v>
      </c>
      <c r="R6" s="3">
        <f t="shared" si="11"/>
        <v>0.99720929272391878</v>
      </c>
      <c r="S6">
        <f t="shared" si="12"/>
        <v>-2.5070138141892567E-4</v>
      </c>
      <c r="T6" s="5">
        <v>7</v>
      </c>
      <c r="U6" s="5">
        <f t="shared" si="13"/>
        <v>0.68950141522987463</v>
      </c>
      <c r="V6" s="5">
        <f t="shared" si="14"/>
        <v>0.34475311707718359</v>
      </c>
      <c r="W6" s="5">
        <f t="shared" si="15"/>
        <v>0.34475311707718359</v>
      </c>
      <c r="X6" s="5">
        <f t="shared" si="16"/>
        <v>-2298.33805076623</v>
      </c>
      <c r="Y6" s="5">
        <f t="shared" si="17"/>
        <v>0.11885471173443425</v>
      </c>
      <c r="Z6" s="5">
        <f t="shared" si="18"/>
        <v>5.7458852846197263E-3</v>
      </c>
      <c r="AA6" s="5">
        <f t="shared" si="19"/>
        <v>5.7619652429477478E-3</v>
      </c>
      <c r="AB6" s="5">
        <f t="shared" si="20"/>
        <v>3.32002434609379E-5</v>
      </c>
      <c r="AC6" s="1">
        <v>43256.5</v>
      </c>
    </row>
    <row r="7" spans="1:29" x14ac:dyDescent="0.25">
      <c r="A7" t="s">
        <v>159</v>
      </c>
      <c r="B7" s="1">
        <v>43257.625</v>
      </c>
      <c r="C7" s="1">
        <v>43298.904861111114</v>
      </c>
      <c r="D7" s="4">
        <v>7.37</v>
      </c>
      <c r="E7">
        <f t="shared" si="0"/>
        <v>0.37999999999999989</v>
      </c>
      <c r="F7">
        <f t="shared" si="1"/>
        <v>0.50116000000000005</v>
      </c>
      <c r="G7" s="2">
        <f t="shared" si="2"/>
        <v>990.71666666673264</v>
      </c>
      <c r="H7" s="3">
        <f t="shared" si="3"/>
        <v>0.9999861086204781</v>
      </c>
      <c r="I7">
        <v>1</v>
      </c>
      <c r="J7">
        <v>1</v>
      </c>
      <c r="K7">
        <f t="shared" si="4"/>
        <v>0.19000131969022069</v>
      </c>
      <c r="L7">
        <f t="shared" si="5"/>
        <v>0.18999868030977921</v>
      </c>
      <c r="M7">
        <f t="shared" si="6"/>
        <v>0.37999999999999989</v>
      </c>
      <c r="N7">
        <f t="shared" si="7"/>
        <v>0.18999868030977921</v>
      </c>
      <c r="O7">
        <f t="shared" si="8"/>
        <v>0.19000131969022069</v>
      </c>
      <c r="P7">
        <f t="shared" si="9"/>
        <v>3.1666886615036782E-3</v>
      </c>
      <c r="Q7">
        <f t="shared" si="10"/>
        <v>1017.7166666667326</v>
      </c>
      <c r="R7" s="3">
        <f t="shared" si="11"/>
        <v>0.99720778583640068</v>
      </c>
      <c r="S7">
        <f t="shared" si="12"/>
        <v>3.1755554925272083E-3</v>
      </c>
      <c r="T7" s="5">
        <v>6.8</v>
      </c>
      <c r="U7" s="5">
        <f t="shared" si="13"/>
        <v>0.69943527735166466</v>
      </c>
      <c r="V7" s="5">
        <f t="shared" si="14"/>
        <v>0.34972006772292591</v>
      </c>
      <c r="W7" s="5">
        <f t="shared" si="15"/>
        <v>0.34972006772292591</v>
      </c>
      <c r="X7" s="5">
        <f t="shared" si="16"/>
        <v>184.06191509254336</v>
      </c>
      <c r="Y7" s="5">
        <f t="shared" si="17"/>
        <v>0.12230412576812788</v>
      </c>
      <c r="Z7" s="5">
        <f t="shared" si="18"/>
        <v>5.8286677953820988E-3</v>
      </c>
      <c r="AA7" s="5">
        <f t="shared" si="19"/>
        <v>5.8449882543720284E-3</v>
      </c>
      <c r="AB7" s="5">
        <f t="shared" si="20"/>
        <v>3.4163887693746971E-5</v>
      </c>
    </row>
    <row r="8" spans="1:29" x14ac:dyDescent="0.25">
      <c r="A8" t="s">
        <v>160</v>
      </c>
      <c r="B8" s="1">
        <v>43257.625</v>
      </c>
      <c r="C8" s="1">
        <v>43298.927777488425</v>
      </c>
      <c r="D8" s="4">
        <v>225.43</v>
      </c>
      <c r="E8">
        <f t="shared" si="0"/>
        <v>218.44</v>
      </c>
      <c r="F8">
        <f t="shared" si="1"/>
        <v>2.7727890000000004</v>
      </c>
      <c r="G8" s="2">
        <f t="shared" si="2"/>
        <v>991.2666597221978</v>
      </c>
      <c r="H8" s="3">
        <f t="shared" si="3"/>
        <v>0.99998619460338545</v>
      </c>
      <c r="I8">
        <v>1</v>
      </c>
      <c r="J8">
        <v>1</v>
      </c>
      <c r="K8">
        <f t="shared" si="4"/>
        <v>109.22075391791319</v>
      </c>
      <c r="L8">
        <f t="shared" si="5"/>
        <v>109.21924608208681</v>
      </c>
      <c r="M8">
        <f t="shared" si="6"/>
        <v>218.44</v>
      </c>
      <c r="N8">
        <f t="shared" si="7"/>
        <v>109.21924608208681</v>
      </c>
      <c r="O8">
        <f t="shared" si="8"/>
        <v>109.22075391791319</v>
      </c>
      <c r="P8">
        <f t="shared" si="9"/>
        <v>1.8203458986318863</v>
      </c>
      <c r="Q8">
        <f t="shared" si="10"/>
        <v>1018.2666597221978</v>
      </c>
      <c r="R8" s="3">
        <f t="shared" si="11"/>
        <v>0.99720627898160186</v>
      </c>
      <c r="S8">
        <f t="shared" si="12"/>
        <v>1.8254456846089224</v>
      </c>
      <c r="T8" s="5">
        <v>1.23</v>
      </c>
      <c r="U8" s="5">
        <f t="shared" si="13"/>
        <v>2.8153875754725144</v>
      </c>
      <c r="V8" s="5">
        <f t="shared" si="14"/>
        <v>1.4077035046888562</v>
      </c>
      <c r="W8" s="5">
        <f t="shared" si="15"/>
        <v>1.4077035046888562</v>
      </c>
      <c r="X8" s="5">
        <f t="shared" si="16"/>
        <v>1.2888608201210925</v>
      </c>
      <c r="Y8" s="5">
        <f t="shared" si="17"/>
        <v>1.9816291571132885</v>
      </c>
      <c r="Z8" s="5">
        <f t="shared" si="18"/>
        <v>2.3461725078147602E-2</v>
      </c>
      <c r="AA8" s="5">
        <f t="shared" si="19"/>
        <v>2.3527454221515649E-2</v>
      </c>
      <c r="AB8" s="5">
        <f t="shared" si="20"/>
        <v>5.5354110214551454E-4</v>
      </c>
      <c r="AC8" t="s">
        <v>140</v>
      </c>
    </row>
    <row r="9" spans="1:29" x14ac:dyDescent="0.25">
      <c r="A9" t="s">
        <v>161</v>
      </c>
      <c r="B9" s="1">
        <v>43257.625</v>
      </c>
      <c r="C9" s="1">
        <v>43298.950694097221</v>
      </c>
      <c r="D9" s="4">
        <v>749.9</v>
      </c>
      <c r="E9">
        <f t="shared" si="0"/>
        <v>742.91</v>
      </c>
      <c r="F9">
        <f t="shared" si="1"/>
        <v>5.02433</v>
      </c>
      <c r="G9" s="2">
        <f t="shared" si="2"/>
        <v>991.81665833329316</v>
      </c>
      <c r="H9" s="3">
        <f t="shared" si="3"/>
        <v>0.99998628005494827</v>
      </c>
      <c r="I9">
        <v>1</v>
      </c>
      <c r="J9">
        <v>1</v>
      </c>
      <c r="K9">
        <f t="shared" si="4"/>
        <v>371.45754818857506</v>
      </c>
      <c r="L9">
        <f t="shared" si="5"/>
        <v>371.45245181142485</v>
      </c>
      <c r="M9">
        <f t="shared" si="6"/>
        <v>742.90999999999985</v>
      </c>
      <c r="N9">
        <f t="shared" si="7"/>
        <v>371.45245181142485</v>
      </c>
      <c r="O9">
        <f t="shared" si="8"/>
        <v>371.45754818857506</v>
      </c>
      <c r="P9">
        <f t="shared" si="9"/>
        <v>6.1909591364762511</v>
      </c>
      <c r="Q9">
        <f t="shared" si="10"/>
        <v>1018.8166583332932</v>
      </c>
      <c r="R9" s="3">
        <f t="shared" si="11"/>
        <v>0.99720477211385894</v>
      </c>
      <c r="S9">
        <f t="shared" si="12"/>
        <v>6.2083127855001674</v>
      </c>
      <c r="T9" s="5">
        <v>0.67</v>
      </c>
      <c r="U9" s="5">
        <f t="shared" si="13"/>
        <v>5.0479639767438913</v>
      </c>
      <c r="V9" s="5">
        <f t="shared" si="14"/>
        <v>2.5239993029378192</v>
      </c>
      <c r="W9" s="5">
        <f t="shared" si="15"/>
        <v>2.5239993029378192</v>
      </c>
      <c r="X9" s="5">
        <f t="shared" si="16"/>
        <v>0.67948526426402822</v>
      </c>
      <c r="Y9" s="5">
        <f t="shared" si="17"/>
        <v>6.3705724812305968</v>
      </c>
      <c r="Z9" s="5">
        <f t="shared" si="18"/>
        <v>4.2066655048963654E-2</v>
      </c>
      <c r="AA9" s="5">
        <f t="shared" si="19"/>
        <v>4.2184570536893264E-2</v>
      </c>
      <c r="AB9" s="5">
        <f t="shared" si="20"/>
        <v>1.7795379913821232E-3</v>
      </c>
      <c r="AC9">
        <f>LN(2)/252288</f>
        <v>2.7474441137110973E-6</v>
      </c>
    </row>
    <row r="10" spans="1:29" x14ac:dyDescent="0.25">
      <c r="A10" t="s">
        <v>162</v>
      </c>
      <c r="B10" s="1">
        <v>43257.625</v>
      </c>
      <c r="C10" s="1">
        <v>43298.973610706016</v>
      </c>
      <c r="D10" s="4">
        <v>400.49</v>
      </c>
      <c r="E10">
        <f t="shared" si="0"/>
        <v>393.5</v>
      </c>
      <c r="F10">
        <f t="shared" si="1"/>
        <v>3.6845080000000001</v>
      </c>
      <c r="G10" s="2">
        <f t="shared" si="2"/>
        <v>992.36665694438852</v>
      </c>
      <c r="H10" s="3">
        <f t="shared" si="3"/>
        <v>0.99998636497758986</v>
      </c>
      <c r="I10">
        <v>1</v>
      </c>
      <c r="J10">
        <v>1</v>
      </c>
      <c r="K10">
        <f t="shared" si="4"/>
        <v>196.75134135447431</v>
      </c>
      <c r="L10">
        <f t="shared" si="5"/>
        <v>196.74865864552572</v>
      </c>
      <c r="M10">
        <f t="shared" si="6"/>
        <v>393.5</v>
      </c>
      <c r="N10">
        <f t="shared" si="7"/>
        <v>196.74865864552572</v>
      </c>
      <c r="O10">
        <f t="shared" si="8"/>
        <v>196.75134135447431</v>
      </c>
      <c r="P10">
        <f t="shared" si="9"/>
        <v>3.2791890225745717</v>
      </c>
      <c r="Q10">
        <f t="shared" si="10"/>
        <v>1019.3666569443885</v>
      </c>
      <c r="R10" s="3">
        <f t="shared" si="11"/>
        <v>0.99720326524839298</v>
      </c>
      <c r="S10">
        <f t="shared" si="12"/>
        <v>3.2883857653211352</v>
      </c>
      <c r="T10" s="5">
        <v>0.92</v>
      </c>
      <c r="U10" s="5">
        <f t="shared" si="13"/>
        <v>3.7166715705948516</v>
      </c>
      <c r="V10" s="5">
        <f t="shared" si="14"/>
        <v>1.8583484546088382</v>
      </c>
      <c r="W10" s="5">
        <f t="shared" si="15"/>
        <v>1.8583484546088382</v>
      </c>
      <c r="X10" s="5">
        <f t="shared" si="16"/>
        <v>0.94451628223503237</v>
      </c>
      <c r="Y10" s="5">
        <f t="shared" si="17"/>
        <v>3.4534589787470575</v>
      </c>
      <c r="Z10" s="5">
        <f t="shared" si="18"/>
        <v>3.0972474243480638E-2</v>
      </c>
      <c r="AA10" s="5">
        <f t="shared" si="19"/>
        <v>3.1059338976157199E-2</v>
      </c>
      <c r="AB10" s="5">
        <f t="shared" si="20"/>
        <v>9.6468253763583778E-4</v>
      </c>
    </row>
    <row r="11" spans="1:29" x14ac:dyDescent="0.25">
      <c r="A11" t="s">
        <v>163</v>
      </c>
      <c r="B11" s="1">
        <v>43257.625</v>
      </c>
      <c r="C11" s="1">
        <v>43298.996527314812</v>
      </c>
      <c r="D11" s="4">
        <v>92.8</v>
      </c>
      <c r="E11">
        <f t="shared" si="0"/>
        <v>85.81</v>
      </c>
      <c r="F11">
        <f t="shared" si="1"/>
        <v>1.7817599999999998</v>
      </c>
      <c r="G11" s="2">
        <f t="shared" si="2"/>
        <v>992.91665555548389</v>
      </c>
      <c r="H11" s="3">
        <f t="shared" si="3"/>
        <v>0.99998644937458381</v>
      </c>
      <c r="I11">
        <v>1</v>
      </c>
      <c r="J11">
        <v>1</v>
      </c>
      <c r="K11">
        <f t="shared" si="4"/>
        <v>42.905290696761305</v>
      </c>
      <c r="L11">
        <f t="shared" si="5"/>
        <v>42.904709303238704</v>
      </c>
      <c r="M11">
        <f t="shared" si="6"/>
        <v>85.81</v>
      </c>
      <c r="N11">
        <f t="shared" si="7"/>
        <v>42.904709303238704</v>
      </c>
      <c r="O11">
        <f t="shared" si="8"/>
        <v>42.905290696761305</v>
      </c>
      <c r="P11">
        <f t="shared" si="9"/>
        <v>0.71508817827935511</v>
      </c>
      <c r="Q11">
        <f t="shared" si="10"/>
        <v>1019.9166555554839</v>
      </c>
      <c r="R11" s="3">
        <f t="shared" si="11"/>
        <v>0.99720175838520408</v>
      </c>
      <c r="S11">
        <f t="shared" si="12"/>
        <v>0.71709478274217731</v>
      </c>
      <c r="T11" s="5">
        <v>1.92</v>
      </c>
      <c r="U11" s="5">
        <f t="shared" si="13"/>
        <v>1.8473540697992898</v>
      </c>
      <c r="V11" s="5">
        <f t="shared" si="14"/>
        <v>0.92368329314279918</v>
      </c>
      <c r="W11" s="5">
        <f t="shared" si="15"/>
        <v>0.92368329314279918</v>
      </c>
      <c r="X11" s="5">
        <f t="shared" si="16"/>
        <v>2.1528424074108954</v>
      </c>
      <c r="Y11" s="5">
        <f t="shared" si="17"/>
        <v>0.85319082603112628</v>
      </c>
      <c r="Z11" s="5">
        <f t="shared" si="18"/>
        <v>1.5394721552379986E-2</v>
      </c>
      <c r="AA11" s="5">
        <f t="shared" si="19"/>
        <v>1.5437920584204621E-2</v>
      </c>
      <c r="AB11" s="5">
        <f t="shared" si="20"/>
        <v>2.3832939196420874E-4</v>
      </c>
    </row>
    <row r="12" spans="1:29" x14ac:dyDescent="0.25">
      <c r="A12" t="s">
        <v>164</v>
      </c>
      <c r="B12" s="1">
        <v>43257.625</v>
      </c>
      <c r="C12" s="1">
        <v>43299.019443923615</v>
      </c>
      <c r="D12" s="4">
        <v>25.55</v>
      </c>
      <c r="E12">
        <f t="shared" si="0"/>
        <v>18.560000000000002</v>
      </c>
      <c r="F12">
        <f t="shared" si="1"/>
        <v>0.93257500000000004</v>
      </c>
      <c r="G12" s="2">
        <f t="shared" si="2"/>
        <v>993.46665416675387</v>
      </c>
      <c r="H12" s="3">
        <f t="shared" si="3"/>
        <v>0.99998653324918385</v>
      </c>
      <c r="I12">
        <v>1</v>
      </c>
      <c r="J12">
        <v>1</v>
      </c>
      <c r="K12">
        <f t="shared" si="4"/>
        <v>9.2800624861445318</v>
      </c>
      <c r="L12">
        <f t="shared" si="5"/>
        <v>9.2799375138554723</v>
      </c>
      <c r="M12">
        <f t="shared" si="6"/>
        <v>18.560000000000002</v>
      </c>
      <c r="N12">
        <f t="shared" si="7"/>
        <v>9.2799375138554723</v>
      </c>
      <c r="O12">
        <f t="shared" si="8"/>
        <v>9.2800624861445318</v>
      </c>
      <c r="P12">
        <f t="shared" si="9"/>
        <v>0.15466770810240887</v>
      </c>
      <c r="Q12">
        <f t="shared" si="10"/>
        <v>1020.4666541667539</v>
      </c>
      <c r="R12" s="3">
        <f t="shared" si="11"/>
        <v>0.99720025152429159</v>
      </c>
      <c r="S12">
        <f t="shared" si="12"/>
        <v>0.1551019545632768</v>
      </c>
      <c r="T12" s="5">
        <v>3.65</v>
      </c>
      <c r="U12" s="5">
        <f t="shared" si="13"/>
        <v>1.0524944143457484</v>
      </c>
      <c r="V12" s="5">
        <f t="shared" si="14"/>
        <v>0.52625075061673687</v>
      </c>
      <c r="W12" s="5">
        <f t="shared" si="15"/>
        <v>0.52625075061673687</v>
      </c>
      <c r="X12" s="5">
        <f t="shared" si="16"/>
        <v>5.6707673186732119</v>
      </c>
      <c r="Y12" s="5">
        <f t="shared" si="17"/>
        <v>0.27693985252467901</v>
      </c>
      <c r="Z12" s="5">
        <f t="shared" si="18"/>
        <v>8.7708458436122818E-3</v>
      </c>
      <c r="AA12" s="5">
        <f t="shared" si="19"/>
        <v>8.7954709499976757E-3</v>
      </c>
      <c r="AB12" s="5">
        <f t="shared" si="20"/>
        <v>7.7360309232253022E-5</v>
      </c>
    </row>
    <row r="13" spans="1:29" x14ac:dyDescent="0.25">
      <c r="A13" t="s">
        <v>165</v>
      </c>
      <c r="B13" s="1">
        <v>43257.625</v>
      </c>
      <c r="C13" s="1">
        <v>43299.04236053241</v>
      </c>
      <c r="D13" s="4">
        <v>15.96</v>
      </c>
      <c r="E13">
        <f t="shared" si="0"/>
        <v>8.9700000000000006</v>
      </c>
      <c r="F13">
        <f t="shared" si="1"/>
        <v>0.73735200000000012</v>
      </c>
      <c r="G13" s="2">
        <f t="shared" si="2"/>
        <v>994.01665277784923</v>
      </c>
      <c r="H13" s="3">
        <f t="shared" si="3"/>
        <v>0.99998661660462351</v>
      </c>
      <c r="I13">
        <v>1</v>
      </c>
      <c r="J13">
        <v>1</v>
      </c>
      <c r="K13">
        <f t="shared" si="4"/>
        <v>4.485030012464966</v>
      </c>
      <c r="L13">
        <f t="shared" si="5"/>
        <v>4.4849699875350337</v>
      </c>
      <c r="M13">
        <f t="shared" si="6"/>
        <v>8.9699999999999989</v>
      </c>
      <c r="N13">
        <f t="shared" si="7"/>
        <v>4.4849699875350337</v>
      </c>
      <c r="O13">
        <f t="shared" si="8"/>
        <v>4.485030012464966</v>
      </c>
      <c r="P13">
        <f t="shared" si="9"/>
        <v>7.475050020774944E-2</v>
      </c>
      <c r="Q13">
        <f t="shared" si="10"/>
        <v>1021.0166527778492</v>
      </c>
      <c r="R13" s="3">
        <f t="shared" si="11"/>
        <v>0.99719874466565672</v>
      </c>
      <c r="S13">
        <f t="shared" si="12"/>
        <v>7.4960483662473903E-2</v>
      </c>
      <c r="T13" s="5">
        <v>4.62</v>
      </c>
      <c r="U13" s="5">
        <f t="shared" si="13"/>
        <v>0.88415854545890149</v>
      </c>
      <c r="V13" s="5">
        <f t="shared" si="14"/>
        <v>0.44208223101009397</v>
      </c>
      <c r="W13" s="5">
        <f t="shared" si="15"/>
        <v>0.44208223101009397</v>
      </c>
      <c r="X13" s="5">
        <f t="shared" si="16"/>
        <v>9.8568399716711408</v>
      </c>
      <c r="Y13" s="5">
        <f t="shared" si="17"/>
        <v>0.1954366989748621</v>
      </c>
      <c r="Z13" s="5">
        <f t="shared" si="18"/>
        <v>7.3680371835015664E-3</v>
      </c>
      <c r="AA13" s="5">
        <f t="shared" si="19"/>
        <v>7.3887349166007425E-3</v>
      </c>
      <c r="AB13" s="5">
        <f t="shared" si="20"/>
        <v>5.4593403667794982E-5</v>
      </c>
    </row>
    <row r="14" spans="1:29" x14ac:dyDescent="0.25">
      <c r="A14" t="s">
        <v>166</v>
      </c>
      <c r="B14" s="1">
        <v>43257.625</v>
      </c>
      <c r="C14" s="1">
        <v>43299.065277141206</v>
      </c>
      <c r="D14" s="4">
        <v>11.36</v>
      </c>
      <c r="E14">
        <f t="shared" si="0"/>
        <v>4.3699999999999992</v>
      </c>
      <c r="F14">
        <f t="shared" si="1"/>
        <v>0.62252799999999997</v>
      </c>
      <c r="G14" s="2">
        <f t="shared" si="2"/>
        <v>994.56665138894459</v>
      </c>
      <c r="H14" s="3">
        <f t="shared" si="3"/>
        <v>0.99998669944411622</v>
      </c>
      <c r="I14">
        <v>1</v>
      </c>
      <c r="J14">
        <v>1</v>
      </c>
      <c r="K14">
        <f t="shared" si="4"/>
        <v>2.1850145309539375</v>
      </c>
      <c r="L14">
        <f t="shared" si="5"/>
        <v>2.1849854690460617</v>
      </c>
      <c r="M14">
        <f t="shared" si="6"/>
        <v>4.3699999999999992</v>
      </c>
      <c r="N14">
        <f t="shared" si="7"/>
        <v>2.1849854690460617</v>
      </c>
      <c r="O14">
        <f t="shared" si="8"/>
        <v>2.1850145309539375</v>
      </c>
      <c r="P14">
        <f t="shared" si="9"/>
        <v>3.6416908849232293E-2</v>
      </c>
      <c r="Q14">
        <f t="shared" si="10"/>
        <v>1021.5666513889446</v>
      </c>
      <c r="R14" s="3">
        <f t="shared" si="11"/>
        <v>0.99719723780929881</v>
      </c>
      <c r="S14">
        <f t="shared" si="12"/>
        <v>3.6519263660652619E-2</v>
      </c>
      <c r="T14" s="5">
        <v>5.48</v>
      </c>
      <c r="U14" s="5">
        <f t="shared" si="13"/>
        <v>0.79094214225061998</v>
      </c>
      <c r="V14" s="5">
        <f t="shared" si="14"/>
        <v>0.39547370113534125</v>
      </c>
      <c r="W14" s="5">
        <f t="shared" si="15"/>
        <v>0.39547370113534125</v>
      </c>
      <c r="X14" s="5">
        <f t="shared" si="16"/>
        <v>18.099362522897486</v>
      </c>
      <c r="Y14" s="5">
        <f t="shared" si="17"/>
        <v>0.15639944828968522</v>
      </c>
      <c r="Z14" s="5">
        <f t="shared" si="18"/>
        <v>6.5912283522556875E-3</v>
      </c>
      <c r="AA14" s="5">
        <f t="shared" si="19"/>
        <v>6.6097539206342801E-3</v>
      </c>
      <c r="AB14" s="5">
        <f t="shared" si="20"/>
        <v>4.3688846891340238E-5</v>
      </c>
    </row>
    <row r="15" spans="1:29" x14ac:dyDescent="0.25">
      <c r="A15" t="s">
        <v>167</v>
      </c>
      <c r="B15" s="1">
        <v>43257.625</v>
      </c>
      <c r="C15" s="1">
        <v>43299.088193750002</v>
      </c>
      <c r="D15" s="4">
        <v>9.5500000000000007</v>
      </c>
      <c r="E15">
        <f t="shared" si="0"/>
        <v>2.5600000000000005</v>
      </c>
      <c r="F15">
        <f t="shared" si="1"/>
        <v>0.5710900000000001</v>
      </c>
      <c r="G15" s="2">
        <f t="shared" si="2"/>
        <v>995.11665000003995</v>
      </c>
      <c r="H15" s="3">
        <f t="shared" si="3"/>
        <v>0.99998678177085554</v>
      </c>
      <c r="I15">
        <v>1</v>
      </c>
      <c r="J15">
        <v>1</v>
      </c>
      <c r="K15">
        <f t="shared" si="4"/>
        <v>1.2800084597225641</v>
      </c>
      <c r="L15">
        <f t="shared" si="5"/>
        <v>1.2799915402774367</v>
      </c>
      <c r="M15">
        <f t="shared" si="6"/>
        <v>2.5600000000000005</v>
      </c>
      <c r="N15">
        <f t="shared" si="7"/>
        <v>1.2799915402774367</v>
      </c>
      <c r="O15">
        <f t="shared" si="8"/>
        <v>1.2800084597225641</v>
      </c>
      <c r="P15">
        <f t="shared" si="9"/>
        <v>2.1333474328709402E-2</v>
      </c>
      <c r="Q15">
        <f t="shared" si="10"/>
        <v>1022.11665000004</v>
      </c>
      <c r="R15" s="3">
        <f t="shared" si="11"/>
        <v>0.99719573095521785</v>
      </c>
      <c r="S15">
        <f t="shared" si="12"/>
        <v>2.1393467367007257E-2</v>
      </c>
      <c r="T15" s="5">
        <v>5.98</v>
      </c>
      <c r="U15" s="5">
        <f t="shared" si="13"/>
        <v>0.75112725267027836</v>
      </c>
      <c r="V15" s="5">
        <f t="shared" si="14"/>
        <v>0.37556610849457966</v>
      </c>
      <c r="W15" s="5">
        <f t="shared" si="15"/>
        <v>0.37556610849457966</v>
      </c>
      <c r="X15" s="5">
        <f t="shared" si="16"/>
        <v>29.340908307432738</v>
      </c>
      <c r="Y15" s="5">
        <f t="shared" si="17"/>
        <v>0.14104990184976238</v>
      </c>
      <c r="Z15" s="5">
        <f t="shared" si="18"/>
        <v>6.2594351415763277E-3</v>
      </c>
      <c r="AA15" s="5">
        <f t="shared" si="19"/>
        <v>6.2770376439341448E-3</v>
      </c>
      <c r="AB15" s="5">
        <f t="shared" si="20"/>
        <v>3.9401201583366316E-5</v>
      </c>
    </row>
    <row r="16" spans="1:29" x14ac:dyDescent="0.25">
      <c r="A16" t="s">
        <v>168</v>
      </c>
      <c r="B16" s="1">
        <v>43257.625</v>
      </c>
      <c r="C16" s="1">
        <v>43299.111110358797</v>
      </c>
      <c r="D16" s="4">
        <v>8.8699999999999992</v>
      </c>
      <c r="E16">
        <f t="shared" si="0"/>
        <v>1.879999999999999</v>
      </c>
      <c r="F16">
        <f t="shared" si="1"/>
        <v>0.54993999999999998</v>
      </c>
      <c r="G16" s="2">
        <f t="shared" si="2"/>
        <v>995.66664861113532</v>
      </c>
      <c r="H16" s="3">
        <f t="shared" si="3"/>
        <v>0.99998686358801514</v>
      </c>
      <c r="I16">
        <v>1</v>
      </c>
      <c r="J16">
        <v>1</v>
      </c>
      <c r="K16">
        <f t="shared" si="4"/>
        <v>0.94000617415418553</v>
      </c>
      <c r="L16">
        <f t="shared" si="5"/>
        <v>0.93999382584581348</v>
      </c>
      <c r="M16">
        <f t="shared" si="6"/>
        <v>1.879999999999999</v>
      </c>
      <c r="N16">
        <f t="shared" si="7"/>
        <v>0.93999382584581348</v>
      </c>
      <c r="O16">
        <f t="shared" si="8"/>
        <v>0.94000617415418553</v>
      </c>
      <c r="P16">
        <f t="shared" si="9"/>
        <v>1.5666769569236426E-2</v>
      </c>
      <c r="Q16">
        <f t="shared" si="10"/>
        <v>1022.6666486111353</v>
      </c>
      <c r="R16" s="3">
        <f t="shared" si="11"/>
        <v>0.99719422410341385</v>
      </c>
      <c r="S16">
        <f t="shared" si="12"/>
        <v>1.5710850695432533E-2</v>
      </c>
      <c r="T16" s="5">
        <v>6.2</v>
      </c>
      <c r="U16" s="5">
        <f t="shared" si="13"/>
        <v>0.73517505752303647</v>
      </c>
      <c r="V16" s="5">
        <f t="shared" si="14"/>
        <v>0.36758994316798571</v>
      </c>
      <c r="W16" s="5">
        <f t="shared" si="15"/>
        <v>0.36758994316798571</v>
      </c>
      <c r="X16" s="5">
        <f t="shared" si="16"/>
        <v>39.105056251225363</v>
      </c>
      <c r="Y16" s="5">
        <f t="shared" si="17"/>
        <v>0.13512236631824295</v>
      </c>
      <c r="Z16" s="5">
        <f t="shared" si="18"/>
        <v>6.1264990527997616E-3</v>
      </c>
      <c r="AA16" s="5">
        <f t="shared" si="19"/>
        <v>6.1437370019949231E-3</v>
      </c>
      <c r="AB16" s="5">
        <f t="shared" si="20"/>
        <v>3.7745504349681564E-5</v>
      </c>
    </row>
    <row r="17" spans="1:28" x14ac:dyDescent="0.25">
      <c r="A17" t="s">
        <v>169</v>
      </c>
      <c r="B17" s="1">
        <v>43257.625</v>
      </c>
      <c r="C17" s="1">
        <v>43299.131944444445</v>
      </c>
      <c r="D17" s="4">
        <v>6.99</v>
      </c>
      <c r="E17">
        <f t="shared" si="0"/>
        <v>0</v>
      </c>
      <c r="F17">
        <f t="shared" si="1"/>
        <v>0.48790200000000006</v>
      </c>
      <c r="G17" s="2">
        <f t="shared" si="2"/>
        <v>996.16666666668607</v>
      </c>
      <c r="H17" s="3">
        <f t="shared" si="3"/>
        <v>0.99998693753055723</v>
      </c>
      <c r="I17">
        <v>1</v>
      </c>
      <c r="J17">
        <v>1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  <c r="O17">
        <f t="shared" si="8"/>
        <v>0</v>
      </c>
      <c r="P17">
        <f t="shared" si="9"/>
        <v>0</v>
      </c>
      <c r="T17" s="5">
        <v>6.98</v>
      </c>
      <c r="U17" s="5">
        <f t="shared" si="13"/>
        <v>0.68999762550895793</v>
      </c>
      <c r="V17" s="5">
        <f t="shared" si="14"/>
        <v>0.34500106603742037</v>
      </c>
      <c r="W17" s="5">
        <f t="shared" si="15"/>
        <v>0.34500106603742037</v>
      </c>
      <c r="X17" s="5"/>
      <c r="Y17" s="5">
        <f t="shared" si="17"/>
        <v>0.11902573556695649</v>
      </c>
      <c r="Z17" s="5">
        <f t="shared" si="18"/>
        <v>5.7500177672903394E-3</v>
      </c>
      <c r="AA17" s="5"/>
      <c r="AB17" s="5">
        <f t="shared" si="20"/>
        <v>0</v>
      </c>
    </row>
    <row r="18" spans="1:28" x14ac:dyDescent="0.25">
      <c r="C18" s="1"/>
    </row>
    <row r="23" spans="1:28" s="6" customFormat="1" x14ac:dyDescent="0.25">
      <c r="M23" s="6" t="s">
        <v>153</v>
      </c>
      <c r="P23" s="6">
        <f>SUM(P2:P17)</f>
        <v>12.307084254148515</v>
      </c>
      <c r="S23" s="6">
        <f>SUM(S2:S16)</f>
        <v>12.341587971559012</v>
      </c>
      <c r="Y23" s="6">
        <f>SQRT(SUM(Y2:Y16))</f>
        <v>3.7784758680247243</v>
      </c>
      <c r="AB23" s="6">
        <f>SQRT(SUM(AB2:AB16))</f>
        <v>6.3151147395254098E-2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3" sqref="S13:S1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opLeftCell="H1" workbookViewId="0">
      <selection activeCell="N25" sqref="N25"/>
    </sheetView>
  </sheetViews>
  <sheetFormatPr defaultRowHeight="15" x14ac:dyDescent="0.25"/>
  <cols>
    <col min="6" max="6" width="11.28515625" bestFit="1" customWidth="1"/>
    <col min="7" max="7" width="10.28515625" bestFit="1" customWidth="1"/>
    <col min="10" max="10" width="12" bestFit="1" customWidth="1"/>
    <col min="11" max="11" width="11" bestFit="1" customWidth="1"/>
    <col min="12" max="12" width="9.42578125" bestFit="1" customWidth="1"/>
    <col min="14" max="14" width="20" bestFit="1" customWidth="1"/>
    <col min="15" max="15" width="30.85546875" bestFit="1" customWidth="1"/>
    <col min="16" max="16" width="30.85546875" customWidth="1"/>
    <col min="17" max="17" width="42.140625" bestFit="1" customWidth="1"/>
    <col min="18" max="18" width="19.42578125" bestFit="1" customWidth="1"/>
    <col min="19" max="19" width="29.85546875" bestFit="1" customWidth="1"/>
    <col min="20" max="20" width="19.42578125" bestFit="1" customWidth="1"/>
    <col min="21" max="21" width="41" bestFit="1" customWidth="1"/>
    <col min="22" max="22" width="25.85546875" bestFit="1" customWidth="1"/>
    <col min="23" max="23" width="38.28515625" bestFit="1" customWidth="1"/>
    <col min="24" max="24" width="16.7109375" bestFit="1" customWidth="1"/>
    <col min="25" max="25" width="39.42578125" bestFit="1" customWidth="1"/>
  </cols>
  <sheetData>
    <row r="1" spans="1:25" x14ac:dyDescent="0.25">
      <c r="A1" t="s">
        <v>141</v>
      </c>
      <c r="B1" t="s">
        <v>143</v>
      </c>
      <c r="C1" t="s">
        <v>142</v>
      </c>
      <c r="D1" t="s">
        <v>144</v>
      </c>
      <c r="F1" t="s">
        <v>145</v>
      </c>
      <c r="G1" t="s">
        <v>146</v>
      </c>
      <c r="H1" t="s">
        <v>147</v>
      </c>
      <c r="J1" t="s">
        <v>149</v>
      </c>
      <c r="K1" t="s">
        <v>150</v>
      </c>
      <c r="L1" t="s">
        <v>151</v>
      </c>
      <c r="N1" t="s">
        <v>171</v>
      </c>
      <c r="O1" s="6" t="s">
        <v>172</v>
      </c>
      <c r="P1" s="6" t="s">
        <v>175</v>
      </c>
      <c r="Q1" s="6" t="s">
        <v>176</v>
      </c>
      <c r="R1" t="s">
        <v>173</v>
      </c>
      <c r="S1" s="6" t="s">
        <v>174</v>
      </c>
      <c r="T1" s="6" t="s">
        <v>177</v>
      </c>
      <c r="U1" s="7" t="s">
        <v>178</v>
      </c>
      <c r="V1" s="8" t="s">
        <v>200</v>
      </c>
      <c r="W1" s="6" t="s">
        <v>201</v>
      </c>
      <c r="X1" s="6" t="s">
        <v>179</v>
      </c>
      <c r="Y1" s="6" t="s">
        <v>180</v>
      </c>
    </row>
    <row r="2" spans="1:25" x14ac:dyDescent="0.25">
      <c r="A2" t="s">
        <v>96</v>
      </c>
      <c r="B2">
        <v>-0.10333418993463812</v>
      </c>
      <c r="C2">
        <v>0.48891284040403049</v>
      </c>
      <c r="D2">
        <v>0.36500280242102506</v>
      </c>
      <c r="F2">
        <f>(B2/$B$18)*100</f>
        <v>-1.7002261770233399E-2</v>
      </c>
      <c r="G2">
        <f>(C2/$C$18)*100</f>
        <v>7.8693341274512649E-2</v>
      </c>
      <c r="H2">
        <f>(D2/$D$18)*100</f>
        <v>5.0821995215263954E-2</v>
      </c>
      <c r="J2">
        <f>SUM($F$2:F2)</f>
        <v>-1.7002261770233399E-2</v>
      </c>
      <c r="K2">
        <f>SUM($G$2:G2)</f>
        <v>7.8693341274512649E-2</v>
      </c>
      <c r="L2">
        <f>SUM($H$2:H2)</f>
        <v>5.0821995215263954E-2</v>
      </c>
      <c r="N2">
        <v>56.722804314340813</v>
      </c>
      <c r="O2" s="6">
        <f>(B2/100)*N2</f>
        <v>-5.8614050346434049E-2</v>
      </c>
      <c r="P2" s="6">
        <f>O2^2</f>
        <v>3.4356068980143056E-3</v>
      </c>
      <c r="Q2" s="6">
        <f>SQRT(SUM($P$2:P2))</f>
        <v>5.8614050346434049E-2</v>
      </c>
      <c r="R2">
        <v>105.05805371803893</v>
      </c>
      <c r="S2" s="6">
        <f>(C2/100)*R2</f>
        <v>0.51364231450605635</v>
      </c>
      <c r="T2" s="6">
        <f>S2^2</f>
        <v>0.26382842725113853</v>
      </c>
      <c r="U2" s="6">
        <f>SQRT(SUM($T$2:T2))</f>
        <v>0.51364231450605635</v>
      </c>
      <c r="V2">
        <v>767.23076184246975</v>
      </c>
      <c r="W2" s="6">
        <f>(H2/100)*V2</f>
        <v>0.3899219810736132</v>
      </c>
      <c r="X2" s="6">
        <f>W2^2</f>
        <v>0.15203915132437118</v>
      </c>
      <c r="Y2" s="6">
        <f>SQRT(SUM($X$2:X2))</f>
        <v>0.3899219810736132</v>
      </c>
    </row>
    <row r="3" spans="1:25" x14ac:dyDescent="0.25">
      <c r="A3" t="s">
        <v>97</v>
      </c>
      <c r="B3">
        <v>-0.16166827183982002</v>
      </c>
      <c r="C3">
        <v>0.25746666000555873</v>
      </c>
      <c r="D3">
        <v>7.8333906454375227E-2</v>
      </c>
      <c r="F3">
        <f>(B3/$B$18)*100</f>
        <v>-2.6600356372857056E-2</v>
      </c>
      <c r="G3">
        <f t="shared" ref="G3:G16" si="0">(C3/$C$18)*100</f>
        <v>4.1440743765050282E-2</v>
      </c>
      <c r="H3">
        <f t="shared" ref="H3:H16" si="1">(D3/$D$18)*100</f>
        <v>1.0906999597293698E-2</v>
      </c>
      <c r="J3">
        <f>SUM($F$2:F3)</f>
        <v>-4.3602618143090452E-2</v>
      </c>
      <c r="K3">
        <f>SUM($G$2:G3)</f>
        <v>0.12013408503956294</v>
      </c>
      <c r="L3">
        <f>SUM($H$2:H3)</f>
        <v>6.1728994812557655E-2</v>
      </c>
      <c r="N3">
        <v>351.90174678995066</v>
      </c>
      <c r="O3" s="6">
        <f t="shared" ref="O3:O16" si="2">(B3/100)*N3</f>
        <v>-0.56891347260945258</v>
      </c>
      <c r="P3" s="6">
        <f t="shared" ref="P3:P16" si="3">O3^2</f>
        <v>0.32366253931654637</v>
      </c>
      <c r="Q3" s="6">
        <f>SQRT(SUM($P$2:P3))</f>
        <v>0.57192494806098526</v>
      </c>
      <c r="R3">
        <v>200.39210182771865</v>
      </c>
      <c r="S3" s="6">
        <f t="shared" ref="S3:S16" si="4">(C3/100)*R3</f>
        <v>0.51594285149076546</v>
      </c>
      <c r="T3" s="6">
        <f t="shared" ref="T3:T16" si="5">S3^2</f>
        <v>0.26619702600442208</v>
      </c>
      <c r="U3" s="6">
        <f>SQRT(SUM($T$2:T3))</f>
        <v>0.7280284700858618</v>
      </c>
      <c r="V3">
        <v>89.615717292298427</v>
      </c>
      <c r="W3" s="6">
        <f t="shared" ref="W3:W16" si="6">(H3/100)*V3</f>
        <v>9.7743859241828483E-3</v>
      </c>
      <c r="X3" s="6">
        <f t="shared" ref="X3:X16" si="7">W3^2</f>
        <v>9.5538620194863801E-5</v>
      </c>
      <c r="Y3" s="6">
        <f>SQRT(SUM($X$2:X3))</f>
        <v>0.39004447175234525</v>
      </c>
    </row>
    <row r="4" spans="1:25" x14ac:dyDescent="0.25">
      <c r="A4" t="s">
        <v>98</v>
      </c>
      <c r="B4">
        <v>-0.21333568676238099</v>
      </c>
      <c r="C4">
        <v>1.3385947107862419</v>
      </c>
      <c r="D4">
        <v>0.2900022215372029</v>
      </c>
      <c r="F4">
        <f t="shared" ref="F4:F16" si="8">(B4/$B$18)*100</f>
        <v>-3.510153990233842E-2</v>
      </c>
      <c r="G4">
        <f t="shared" si="0"/>
        <v>0.21545453851674071</v>
      </c>
      <c r="H4">
        <f t="shared" si="1"/>
        <v>4.0379118783803257E-2</v>
      </c>
      <c r="J4">
        <f>SUM($F$2:F4)</f>
        <v>-7.8704158045428879E-2</v>
      </c>
      <c r="K4">
        <f>SUM($G$2:G4)</f>
        <v>0.33558862355630364</v>
      </c>
      <c r="L4">
        <f>SUM($H$2:H4)</f>
        <v>0.10210811359636091</v>
      </c>
      <c r="N4">
        <v>257.53630821812618</v>
      </c>
      <c r="O4" s="6">
        <f t="shared" si="2"/>
        <v>-0.54941685179962174</v>
      </c>
      <c r="P4" s="6">
        <f t="shared" si="3"/>
        <v>0.30185887704140751</v>
      </c>
      <c r="Q4" s="6">
        <f>SQRT(SUM($P$2:P4))</f>
        <v>0.79306810757712876</v>
      </c>
      <c r="R4">
        <v>42.483978032583202</v>
      </c>
      <c r="S4" s="6">
        <f t="shared" si="4"/>
        <v>0.56868828287574769</v>
      </c>
      <c r="T4" s="6">
        <f t="shared" si="5"/>
        <v>0.3234063630801664</v>
      </c>
      <c r="U4" s="6">
        <f>SQRT(SUM($T$2:T4))</f>
        <v>0.9238137346541927</v>
      </c>
      <c r="V4">
        <v>81.624655064419684</v>
      </c>
      <c r="W4" s="6">
        <f t="shared" si="6"/>
        <v>3.295931642533171E-2</v>
      </c>
      <c r="X4" s="6">
        <f t="shared" si="7"/>
        <v>1.0863165392251406E-3</v>
      </c>
      <c r="Y4" s="6">
        <f>SQRT(SUM($X$2:X4))</f>
        <v>0.39143454942530453</v>
      </c>
    </row>
    <row r="5" spans="1:25" x14ac:dyDescent="0.25">
      <c r="A5" t="s">
        <v>99</v>
      </c>
      <c r="B5">
        <v>0.22666989950198482</v>
      </c>
      <c r="C5">
        <v>1.3155323875103369</v>
      </c>
      <c r="D5">
        <v>0.25500196520534418</v>
      </c>
      <c r="F5">
        <f t="shared" si="8"/>
        <v>3.7295506639215416E-2</v>
      </c>
      <c r="G5">
        <f t="shared" si="0"/>
        <v>0.2117425245826535</v>
      </c>
      <c r="H5">
        <f t="shared" si="1"/>
        <v>3.5505778502489649E-2</v>
      </c>
      <c r="J5">
        <f>SUM($F$2:F5)</f>
        <v>-4.1408651406213463E-2</v>
      </c>
      <c r="K5">
        <f>SUM($G$2:G5)</f>
        <v>0.54733114813895711</v>
      </c>
      <c r="L5">
        <f>SUM($H$2:H5)</f>
        <v>0.13761389209885055</v>
      </c>
      <c r="N5">
        <v>806.16039811023677</v>
      </c>
      <c r="O5" s="6">
        <f t="shared" si="2"/>
        <v>1.8273229642212745</v>
      </c>
      <c r="P5" s="6">
        <f t="shared" si="3"/>
        <v>3.3391092155704252</v>
      </c>
      <c r="Q5" s="6">
        <f>SQRT(SUM($P$2:P5))</f>
        <v>1.9920005619543368</v>
      </c>
      <c r="R5">
        <v>41.251364829412395</v>
      </c>
      <c r="S5" s="6">
        <f t="shared" si="4"/>
        <v>0.54267506462096826</v>
      </c>
      <c r="T5" s="6">
        <f t="shared" si="5"/>
        <v>0.29449622576137208</v>
      </c>
      <c r="U5" s="6">
        <f>SQRT(SUM($T$2:T5))</f>
        <v>1.0714140385943705</v>
      </c>
      <c r="V5">
        <v>108.80115011054903</v>
      </c>
      <c r="W5" s="6">
        <f t="shared" si="6"/>
        <v>3.8630695366412809E-2</v>
      </c>
      <c r="X5" s="6">
        <f t="shared" si="7"/>
        <v>1.4923306244925881E-3</v>
      </c>
      <c r="Y5" s="6">
        <f>SQRT(SUM($X$2:X5))</f>
        <v>0.39333616298057794</v>
      </c>
    </row>
    <row r="6" spans="1:25" x14ac:dyDescent="0.25">
      <c r="A6" t="s">
        <v>100</v>
      </c>
      <c r="B6">
        <v>2.4050271417631088</v>
      </c>
      <c r="C6">
        <v>54.392676149339131</v>
      </c>
      <c r="D6">
        <v>2.2466834996531104</v>
      </c>
      <c r="F6">
        <f t="shared" si="8"/>
        <v>0.39571511669697401</v>
      </c>
      <c r="G6">
        <f t="shared" si="0"/>
        <v>8.7548149144881879</v>
      </c>
      <c r="H6">
        <f t="shared" si="1"/>
        <v>0.31282208605586792</v>
      </c>
      <c r="J6">
        <f>SUM($F$2:F6)</f>
        <v>0.35430646529076054</v>
      </c>
      <c r="K6">
        <f>SUM($G$2:G6)</f>
        <v>9.3021460626271448</v>
      </c>
      <c r="L6">
        <f>SUM($H$2:H6)</f>
        <v>0.45043597815471847</v>
      </c>
      <c r="N6">
        <v>20.165489034104429</v>
      </c>
      <c r="O6" s="6">
        <f t="shared" si="2"/>
        <v>0.48498548453947488</v>
      </c>
      <c r="P6" s="6">
        <f t="shared" si="3"/>
        <v>0.23521092021398923</v>
      </c>
      <c r="Q6" s="6">
        <f>SQRT(SUM($P$2:P6))</f>
        <v>2.0501895422229581</v>
      </c>
      <c r="R6">
        <v>4.7790853816060581</v>
      </c>
      <c r="S6" s="6">
        <f t="shared" si="4"/>
        <v>2.5994724345173914</v>
      </c>
      <c r="T6" s="6">
        <f t="shared" si="5"/>
        <v>6.7572569378157734</v>
      </c>
      <c r="U6" s="6">
        <f>SQRT(SUM($T$2:T6))</f>
        <v>2.8116160797507317</v>
      </c>
      <c r="V6">
        <v>766.26561491524387</v>
      </c>
      <c r="W6" s="6">
        <f t="shared" si="6"/>
        <v>2.3970480813066897</v>
      </c>
      <c r="X6" s="6">
        <f t="shared" si="7"/>
        <v>5.7458395040960824</v>
      </c>
      <c r="Y6" s="6">
        <f>SQRT(SUM($X$2:X6))</f>
        <v>2.4291053581934987</v>
      </c>
    </row>
    <row r="7" spans="1:25" x14ac:dyDescent="0.25">
      <c r="A7" t="s">
        <v>101</v>
      </c>
      <c r="B7">
        <v>61.452397189756248</v>
      </c>
      <c r="C7">
        <v>294.79160326042029</v>
      </c>
      <c r="D7">
        <v>42.345315078855705</v>
      </c>
      <c r="F7">
        <f t="shared" si="8"/>
        <v>10.111171763087087</v>
      </c>
      <c r="G7">
        <f t="shared" si="0"/>
        <v>47.44840863877166</v>
      </c>
      <c r="H7">
        <f t="shared" si="1"/>
        <v>5.8960462386917944</v>
      </c>
      <c r="J7">
        <f>SUM($F$2:F7)</f>
        <v>10.465478228377847</v>
      </c>
      <c r="K7">
        <f>SUM($G$2:G7)</f>
        <v>56.750554701398805</v>
      </c>
      <c r="L7">
        <f>SUM($H$2:H7)</f>
        <v>6.3464822168465131</v>
      </c>
      <c r="N7">
        <v>1.0388751125130946</v>
      </c>
      <c r="O7" s="6">
        <f t="shared" si="2"/>
        <v>0.63841366044707404</v>
      </c>
      <c r="P7" s="6">
        <f t="shared" si="3"/>
        <v>0.40757200184543196</v>
      </c>
      <c r="Q7" s="6">
        <f>SQRT(SUM($P$2:P7))</f>
        <v>2.1472887930797326</v>
      </c>
      <c r="R7">
        <v>1.7020696137118225</v>
      </c>
      <c r="S7" s="6">
        <f t="shared" si="4"/>
        <v>5.0175583028695243</v>
      </c>
      <c r="T7" s="6">
        <f t="shared" si="5"/>
        <v>25.175891322694902</v>
      </c>
      <c r="U7" s="6">
        <f>SQRT(SUM($T$2:T7))</f>
        <v>5.7516151038302086</v>
      </c>
      <c r="V7">
        <v>61.363722072187038</v>
      </c>
      <c r="W7" s="6">
        <f t="shared" si="6"/>
        <v>3.6180334271584704</v>
      </c>
      <c r="X7" s="6">
        <f t="shared" si="7"/>
        <v>13.090165880036066</v>
      </c>
      <c r="Y7" s="6">
        <f>SQRT(SUM($X$2:X7))</f>
        <v>4.3578341778044321</v>
      </c>
    </row>
    <row r="8" spans="1:25" x14ac:dyDescent="0.25">
      <c r="A8" t="s">
        <v>102</v>
      </c>
      <c r="B8">
        <v>228.48111376411694</v>
      </c>
      <c r="C8">
        <v>184.1010544503508</v>
      </c>
      <c r="D8">
        <v>242.728441627661</v>
      </c>
      <c r="F8">
        <f t="shared" si="8"/>
        <v>37.593517772086628</v>
      </c>
      <c r="G8">
        <f t="shared" si="0"/>
        <v>29.632126443819327</v>
      </c>
      <c r="H8">
        <f t="shared" si="1"/>
        <v>33.79684653703054</v>
      </c>
      <c r="J8">
        <f>SUM($F$2:F8)</f>
        <v>48.058996000464475</v>
      </c>
      <c r="K8">
        <f>SUM($G$2:G8)</f>
        <v>86.382681145218129</v>
      </c>
      <c r="L8">
        <f>SUM($H$2:H8)</f>
        <v>40.14332875387705</v>
      </c>
      <c r="N8">
        <v>0.5653535637218311</v>
      </c>
      <c r="O8" s="6">
        <f t="shared" si="2"/>
        <v>1.2917261190967664</v>
      </c>
      <c r="P8" s="6">
        <f t="shared" si="3"/>
        <v>1.6685563667567935</v>
      </c>
      <c r="Q8" s="6">
        <f>SQRT(SUM($P$2:P8))</f>
        <v>2.5058742042733528</v>
      </c>
      <c r="R8">
        <v>1.2660845560935106</v>
      </c>
      <c r="S8" s="6">
        <f t="shared" si="4"/>
        <v>2.3308750180011963</v>
      </c>
      <c r="T8" s="6">
        <f t="shared" si="5"/>
        <v>5.4329783495420774</v>
      </c>
      <c r="U8" s="6">
        <f>SQRT(SUM($T$2:T8))</f>
        <v>6.2059692757980889</v>
      </c>
      <c r="V8">
        <v>0.55785065212111629</v>
      </c>
      <c r="W8" s="6">
        <f t="shared" si="6"/>
        <v>0.18853592880319778</v>
      </c>
      <c r="X8" s="6">
        <f t="shared" si="7"/>
        <v>3.5545796449684461E-2</v>
      </c>
      <c r="Y8" s="6">
        <f>SQRT(SUM($X$2:X8))</f>
        <v>4.3619106498976015</v>
      </c>
    </row>
    <row r="9" spans="1:25" x14ac:dyDescent="0.25">
      <c r="A9" t="s">
        <v>103</v>
      </c>
      <c r="B9">
        <v>186.61560851009426</v>
      </c>
      <c r="C9">
        <v>54.595717115744002</v>
      </c>
      <c r="D9">
        <v>275.37529355770789</v>
      </c>
      <c r="F9">
        <f t="shared" si="8"/>
        <v>30.705107654174878</v>
      </c>
      <c r="G9">
        <f t="shared" si="0"/>
        <v>8.7874955289895382</v>
      </c>
      <c r="H9">
        <f t="shared" si="1"/>
        <v>38.34250520479177</v>
      </c>
      <c r="J9">
        <f>SUM($F$2:F9)</f>
        <v>78.764103654639356</v>
      </c>
      <c r="K9">
        <f>SUM($G$2:G9)</f>
        <v>95.170176674207667</v>
      </c>
      <c r="L9">
        <f>SUM($H$2:H9)</f>
        <v>78.48583395866882</v>
      </c>
      <c r="N9">
        <v>0.60730538282313062</v>
      </c>
      <c r="O9" s="6">
        <f t="shared" si="2"/>
        <v>1.1333266356699427</v>
      </c>
      <c r="P9" s="6">
        <f t="shared" si="3"/>
        <v>1.2844292631189511</v>
      </c>
      <c r="Q9" s="6">
        <f>SQRT(SUM($P$2:P9))</f>
        <v>2.7502426785215808</v>
      </c>
      <c r="R9">
        <v>1.5042949375760057</v>
      </c>
      <c r="S9" s="6">
        <f t="shared" si="4"/>
        <v>0.82128060870545394</v>
      </c>
      <c r="T9" s="6">
        <f t="shared" si="5"/>
        <v>0.67450183823560095</v>
      </c>
      <c r="U9" s="6">
        <f>SQRT(SUM($T$2:T9))</f>
        <v>6.2600763965294748</v>
      </c>
      <c r="V9">
        <v>0.48565457319076066</v>
      </c>
      <c r="W9" s="6">
        <f t="shared" si="6"/>
        <v>0.18621213000297668</v>
      </c>
      <c r="X9" s="6">
        <f t="shared" si="7"/>
        <v>3.4674957360245486E-2</v>
      </c>
      <c r="Y9" s="6">
        <f>SQRT(SUM($X$2:X9))</f>
        <v>4.3658835846882544</v>
      </c>
    </row>
    <row r="10" spans="1:25" x14ac:dyDescent="0.25">
      <c r="A10" t="s">
        <v>104</v>
      </c>
      <c r="B10">
        <v>74.922557948292351</v>
      </c>
      <c r="C10">
        <v>16.675339116092655</v>
      </c>
      <c r="D10">
        <v>112.45912199863996</v>
      </c>
      <c r="F10">
        <f t="shared" si="8"/>
        <v>12.327506932004754</v>
      </c>
      <c r="G10">
        <f t="shared" si="0"/>
        <v>2.6839919991597987</v>
      </c>
      <c r="H10">
        <f t="shared" si="1"/>
        <v>15.658501584694804</v>
      </c>
      <c r="J10">
        <f>SUM($F$2:F10)</f>
        <v>91.091610586644109</v>
      </c>
      <c r="K10">
        <f>SUM($G$2:G10)</f>
        <v>97.854168673367468</v>
      </c>
      <c r="L10">
        <f>SUM($H$2:H10)</f>
        <v>94.144335543363624</v>
      </c>
      <c r="N10">
        <v>0.91956689944836956</v>
      </c>
      <c r="O10" s="6">
        <f t="shared" si="2"/>
        <v>0.68896304311251988</v>
      </c>
      <c r="P10" s="6">
        <f t="shared" si="3"/>
        <v>0.47467007477486395</v>
      </c>
      <c r="Q10" s="6">
        <f>SQRT(SUM($P$2:P10))</f>
        <v>2.8352257168586106</v>
      </c>
      <c r="R10">
        <v>2.7966851137577757</v>
      </c>
      <c r="S10" s="6">
        <f t="shared" si="4"/>
        <v>0.46635672672839074</v>
      </c>
      <c r="T10" s="6">
        <f t="shared" si="5"/>
        <v>0.21748859656481892</v>
      </c>
      <c r="U10" s="6">
        <f>SQRT(SUM($T$2:T10))</f>
        <v>6.2774234433364677</v>
      </c>
      <c r="V10">
        <v>0.85873485597028376</v>
      </c>
      <c r="W10" s="6">
        <f t="shared" si="6"/>
        <v>0.13446501103043351</v>
      </c>
      <c r="X10" s="6">
        <f t="shared" si="7"/>
        <v>1.8080839191414608E-2</v>
      </c>
      <c r="Y10" s="6">
        <f>SQRT(SUM($X$2:X10))</f>
        <v>4.3679537903052248</v>
      </c>
    </row>
    <row r="11" spans="1:25" x14ac:dyDescent="0.25">
      <c r="A11" t="s">
        <v>105</v>
      </c>
      <c r="B11">
        <v>26.28363601265902</v>
      </c>
      <c r="C11">
        <v>5.0961689355128366</v>
      </c>
      <c r="D11">
        <v>26.431851417044697</v>
      </c>
      <c r="F11">
        <f t="shared" si="8"/>
        <v>4.3246215027516799</v>
      </c>
      <c r="G11">
        <f t="shared" si="0"/>
        <v>0.82025778031002905</v>
      </c>
      <c r="H11">
        <f t="shared" si="1"/>
        <v>3.6802989383575069</v>
      </c>
      <c r="J11">
        <f>SUM($F$2:F11)</f>
        <v>95.416232089395791</v>
      </c>
      <c r="K11">
        <f>SUM($G$2:G11)</f>
        <v>98.674426453677498</v>
      </c>
      <c r="L11">
        <f>SUM($H$2:H11)</f>
        <v>97.824634481721134</v>
      </c>
      <c r="N11">
        <v>1.8268384017704022</v>
      </c>
      <c r="O11" s="6">
        <f t="shared" si="2"/>
        <v>0.48015955606080984</v>
      </c>
      <c r="P11" s="6">
        <f t="shared" si="3"/>
        <v>0.23055319927651399</v>
      </c>
      <c r="Q11" s="6">
        <f>SQRT(SUM($P$2:P11))</f>
        <v>2.8755969927674037</v>
      </c>
      <c r="R11">
        <v>7.6065661874796939</v>
      </c>
      <c r="S11" s="6">
        <f t="shared" si="4"/>
        <v>0.3876434631055633</v>
      </c>
      <c r="T11" s="6">
        <f t="shared" si="5"/>
        <v>0.15026745448847423</v>
      </c>
      <c r="U11" s="6">
        <f>SQRT(SUM($T$2:T11))</f>
        <v>6.2893809346738365</v>
      </c>
      <c r="V11">
        <v>1.886588981432161</v>
      </c>
      <c r="W11" s="6">
        <f t="shared" si="6"/>
        <v>6.9432114254817531E-2</v>
      </c>
      <c r="X11" s="6">
        <f t="shared" si="7"/>
        <v>4.8208184898940361E-3</v>
      </c>
      <c r="Y11" s="6">
        <f>SQRT(SUM($X$2:X11))</f>
        <v>4.368505594906761</v>
      </c>
    </row>
    <row r="12" spans="1:25" x14ac:dyDescent="0.25">
      <c r="A12" t="s">
        <v>106</v>
      </c>
      <c r="B12">
        <v>12.118468494727772</v>
      </c>
      <c r="C12">
        <v>2.247018433115044</v>
      </c>
      <c r="D12">
        <v>7.1317165862008283</v>
      </c>
      <c r="F12">
        <f t="shared" si="8"/>
        <v>1.9939322477102208</v>
      </c>
      <c r="G12">
        <f t="shared" si="0"/>
        <v>0.36167057560017629</v>
      </c>
      <c r="H12">
        <f t="shared" si="1"/>
        <v>0.99300077647743334</v>
      </c>
      <c r="J12">
        <f>SUM($F$2:F12)</f>
        <v>97.410164337106011</v>
      </c>
      <c r="K12">
        <f>SUM($G$2:G12)</f>
        <v>99.03609702927767</v>
      </c>
      <c r="L12">
        <f>SUM($H$2:H12)</f>
        <v>98.817635258198564</v>
      </c>
      <c r="N12">
        <v>4.0746541894047166</v>
      </c>
      <c r="O12" s="6">
        <f t="shared" si="2"/>
        <v>0.49378568421211583</v>
      </c>
      <c r="P12" s="6">
        <f t="shared" si="3"/>
        <v>0.24382430193282736</v>
      </c>
      <c r="Q12" s="6">
        <f>SQRT(SUM($P$2:P12))</f>
        <v>2.9176844186350523</v>
      </c>
      <c r="R12">
        <v>16.732275445256242</v>
      </c>
      <c r="S12" s="6">
        <f t="shared" si="4"/>
        <v>0.3759773135344901</v>
      </c>
      <c r="T12" s="6">
        <f t="shared" si="5"/>
        <v>0.14135894029261228</v>
      </c>
      <c r="U12" s="6">
        <f>SQRT(SUM($T$2:T12))</f>
        <v>6.3006088183390148</v>
      </c>
      <c r="V12">
        <v>4.140863783858685</v>
      </c>
      <c r="W12" s="6">
        <f t="shared" si="6"/>
        <v>4.111880952658957E-2</v>
      </c>
      <c r="X12" s="6">
        <f t="shared" si="7"/>
        <v>1.6907564968839531E-3</v>
      </c>
      <c r="Y12" s="6">
        <f>SQRT(SUM($X$2:X12))</f>
        <v>4.3686991071975374</v>
      </c>
    </row>
    <row r="13" spans="1:25" x14ac:dyDescent="0.25">
      <c r="A13" t="s">
        <v>107</v>
      </c>
      <c r="B13">
        <v>6.6684075240502549</v>
      </c>
      <c r="C13">
        <v>2.1760991010097346</v>
      </c>
      <c r="D13">
        <v>3.6850256960073082</v>
      </c>
      <c r="F13">
        <f t="shared" si="8"/>
        <v>1.0971974560037803</v>
      </c>
      <c r="G13">
        <f t="shared" si="0"/>
        <v>0.35025570009862134</v>
      </c>
      <c r="H13">
        <f t="shared" si="1"/>
        <v>0.51309293257037281</v>
      </c>
      <c r="J13">
        <f>SUM($F$2:F13)</f>
        <v>98.507361793109794</v>
      </c>
      <c r="K13">
        <f>SUM($G$2:G13)</f>
        <v>99.386352729376284</v>
      </c>
      <c r="L13">
        <f>SUM($H$2:H13)</f>
        <v>99.330728190768937</v>
      </c>
      <c r="N13">
        <v>5.9028693172137716</v>
      </c>
      <c r="O13" s="6">
        <f t="shared" si="2"/>
        <v>0.39362738168393702</v>
      </c>
      <c r="P13" s="6">
        <f t="shared" si="3"/>
        <v>0.15494251561135183</v>
      </c>
      <c r="Q13" s="6">
        <f>SQRT(SUM($P$2:P13))</f>
        <v>2.9441169953582205</v>
      </c>
      <c r="R13">
        <v>18.500464604044712</v>
      </c>
      <c r="S13" s="6">
        <f t="shared" si="4"/>
        <v>0.40258844393124116</v>
      </c>
      <c r="T13" s="6">
        <f t="shared" si="5"/>
        <v>0.16207745518697811</v>
      </c>
      <c r="U13" s="6">
        <f>SQRT(SUM($T$2:T13))</f>
        <v>6.3134577639292351</v>
      </c>
      <c r="V13">
        <v>7.5777852747471579</v>
      </c>
      <c r="W13" s="6">
        <f t="shared" si="6"/>
        <v>3.8881080690086077E-2</v>
      </c>
      <c r="X13" s="6">
        <f t="shared" si="7"/>
        <v>1.5117384356289844E-3</v>
      </c>
      <c r="Y13" s="6">
        <f>SQRT(SUM($X$2:X13))</f>
        <v>4.3688721230615331</v>
      </c>
    </row>
    <row r="14" spans="1:25" x14ac:dyDescent="0.25">
      <c r="A14" t="s">
        <v>108</v>
      </c>
      <c r="B14">
        <v>4.0083777482232392</v>
      </c>
      <c r="C14">
        <v>1.2447577193540316</v>
      </c>
      <c r="D14">
        <v>2.1950152854094216</v>
      </c>
      <c r="F14">
        <f t="shared" si="8"/>
        <v>0.65952505934752093</v>
      </c>
      <c r="G14">
        <f t="shared" si="0"/>
        <v>0.20035093357798286</v>
      </c>
      <c r="H14">
        <f t="shared" si="1"/>
        <v>0.30562794475159077</v>
      </c>
      <c r="J14">
        <f>SUM($F$2:F14)</f>
        <v>99.16688685245731</v>
      </c>
      <c r="K14">
        <f>SUM($G$2:G14)</f>
        <v>99.586703662954264</v>
      </c>
      <c r="L14">
        <f>SUM($H$2:H14)</f>
        <v>99.636356135520529</v>
      </c>
      <c r="N14">
        <v>9.3077172484596336</v>
      </c>
      <c r="O14" s="6">
        <f t="shared" si="2"/>
        <v>0.37308846705479232</v>
      </c>
      <c r="P14" s="6">
        <f t="shared" si="3"/>
        <v>0.13919500424929485</v>
      </c>
      <c r="Q14" s="6">
        <f>SQRT(SUM($P$2:P14))</f>
        <v>2.9676623606142276</v>
      </c>
      <c r="R14">
        <v>32.748024667214018</v>
      </c>
      <c r="S14" s="6">
        <f t="shared" si="4"/>
        <v>0.40763356498110886</v>
      </c>
      <c r="T14" s="6">
        <f t="shared" si="5"/>
        <v>0.16616512329920791</v>
      </c>
      <c r="U14" s="6">
        <f>SQRT(SUM($T$2:T14))</f>
        <v>6.3266036749758197</v>
      </c>
      <c r="V14">
        <v>11.038780006919508</v>
      </c>
      <c r="W14" s="6">
        <f t="shared" si="6"/>
        <v>3.3737596460797603E-2</v>
      </c>
      <c r="X14" s="6">
        <f t="shared" si="7"/>
        <v>1.1382254149516231E-3</v>
      </c>
      <c r="Y14" s="6">
        <f>SQRT(SUM($X$2:X14))</f>
        <v>4.3690023864812817</v>
      </c>
    </row>
    <row r="15" spans="1:25" x14ac:dyDescent="0.25">
      <c r="A15" t="s">
        <v>109</v>
      </c>
      <c r="B15">
        <v>3.0400336369565029</v>
      </c>
      <c r="C15">
        <v>1.1498252650930683</v>
      </c>
      <c r="D15">
        <v>1.513343838072484</v>
      </c>
      <c r="F15">
        <f t="shared" si="8"/>
        <v>0.50019696015948789</v>
      </c>
      <c r="G15">
        <f t="shared" si="0"/>
        <v>0.18507100757928849</v>
      </c>
      <c r="H15">
        <f t="shared" si="1"/>
        <v>0.21071387065366456</v>
      </c>
      <c r="J15">
        <f>SUM($F$2:F15)</f>
        <v>99.667083812616795</v>
      </c>
      <c r="K15">
        <f>SUM($G$2:G15)</f>
        <v>99.771774670533546</v>
      </c>
      <c r="L15">
        <f>SUM($H$2:H15)</f>
        <v>99.847070006174192</v>
      </c>
      <c r="N15">
        <v>9.6235080917201223</v>
      </c>
      <c r="O15" s="6">
        <f t="shared" si="2"/>
        <v>0.29255788304352259</v>
      </c>
      <c r="P15" s="6">
        <f t="shared" si="3"/>
        <v>8.5590114930907443E-2</v>
      </c>
      <c r="Q15" s="6">
        <f>SQRT(SUM($P$2:P15))</f>
        <v>2.9820479542652087</v>
      </c>
      <c r="R15">
        <v>36.86015339550201</v>
      </c>
      <c r="S15" s="6">
        <f t="shared" si="4"/>
        <v>0.42382735649354258</v>
      </c>
      <c r="T15" s="6">
        <f t="shared" si="5"/>
        <v>0.17962962811230443</v>
      </c>
      <c r="U15" s="6">
        <f>SQRT(SUM($T$2:T15))</f>
        <v>6.3407841540561725</v>
      </c>
      <c r="V15">
        <v>14.91249802666816</v>
      </c>
      <c r="W15" s="6">
        <f t="shared" si="6"/>
        <v>3.1422701803143827E-2</v>
      </c>
      <c r="X15" s="6">
        <f t="shared" si="7"/>
        <v>9.8738618860929835E-4</v>
      </c>
      <c r="Y15" s="6">
        <f>SQRT(SUM($X$2:X15))</f>
        <v>4.3691153840643473</v>
      </c>
    </row>
    <row r="16" spans="1:25" x14ac:dyDescent="0.25">
      <c r="A16" t="s">
        <v>110</v>
      </c>
      <c r="B16">
        <v>2.0233557749122251</v>
      </c>
      <c r="C16">
        <v>1.4179381924109271</v>
      </c>
      <c r="D16">
        <v>1.0983409070071533</v>
      </c>
      <c r="F16">
        <f t="shared" si="8"/>
        <v>0.33291618738319934</v>
      </c>
      <c r="G16">
        <f t="shared" si="0"/>
        <v>0.22822532946639054</v>
      </c>
      <c r="H16">
        <f t="shared" si="1"/>
        <v>0.15292999382579767</v>
      </c>
      <c r="J16">
        <f>SUM($F$2:F16)</f>
        <v>100</v>
      </c>
      <c r="K16">
        <f>SUM($G$2:G16)</f>
        <v>99.999999999999943</v>
      </c>
      <c r="L16">
        <f>SUM($H$2:H16)</f>
        <v>99.999999999999986</v>
      </c>
      <c r="N16">
        <v>13.547062566637642</v>
      </c>
      <c r="O16" s="6">
        <f t="shared" si="2"/>
        <v>0.27410527277303504</v>
      </c>
      <c r="P16" s="6">
        <f t="shared" si="3"/>
        <v>7.5133700561979946E-2</v>
      </c>
      <c r="Q16" s="6">
        <f>SQRT(SUM($P$2:P16))</f>
        <v>2.9946191247134077</v>
      </c>
      <c r="R16">
        <v>32.002914209819053</v>
      </c>
      <c r="S16" s="6">
        <f t="shared" si="4"/>
        <v>0.45378154326552805</v>
      </c>
      <c r="T16" s="6">
        <f t="shared" si="5"/>
        <v>0.20591768900844432</v>
      </c>
      <c r="U16" s="6">
        <f>SQRT(SUM($T$2:T16))</f>
        <v>6.3570009735203197</v>
      </c>
      <c r="V16">
        <v>19.818950514324396</v>
      </c>
      <c r="W16" s="6">
        <f t="shared" si="6"/>
        <v>3.0309119797894194E-2</v>
      </c>
      <c r="X16" s="6">
        <f t="shared" si="7"/>
        <v>9.1864274292310184E-4</v>
      </c>
      <c r="Y16" s="6">
        <f>SQRT(SUM($X$2:X16))</f>
        <v>4.3692205119461152</v>
      </c>
    </row>
    <row r="18" spans="1:8" x14ac:dyDescent="0.25">
      <c r="A18" t="s">
        <v>148</v>
      </c>
      <c r="B18">
        <f>SUM(B2:B16)</f>
        <v>607.76731549651709</v>
      </c>
      <c r="C18">
        <f t="shared" ref="C18:H18" si="9">SUM(C2:C16)</f>
        <v>621.28870433714894</v>
      </c>
      <c r="D18">
        <f t="shared" si="9"/>
        <v>718.19849038787754</v>
      </c>
      <c r="F18">
        <f t="shared" si="9"/>
        <v>100</v>
      </c>
      <c r="G18">
        <f t="shared" si="9"/>
        <v>99.999999999999943</v>
      </c>
      <c r="H18">
        <f t="shared" si="9"/>
        <v>99.999999999999986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opLeftCell="O1" workbookViewId="0">
      <selection activeCell="X2" sqref="X2:X16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31.5703125" customWidth="1"/>
    <col min="7" max="7" width="17.7109375" bestFit="1" customWidth="1"/>
    <col min="8" max="8" width="17.7109375" customWidth="1"/>
    <col min="9" max="9" width="18.5703125" bestFit="1" customWidth="1"/>
    <col min="10" max="10" width="19" bestFit="1" customWidth="1"/>
    <col min="11" max="12" width="12.140625" bestFit="1" customWidth="1"/>
    <col min="13" max="15" width="12" bestFit="1" customWidth="1"/>
    <col min="17" max="17" width="20" bestFit="1" customWidth="1"/>
    <col min="18" max="19" width="20" customWidth="1"/>
    <col min="20" max="20" width="28" bestFit="1" customWidth="1"/>
    <col min="21" max="21" width="29.140625" bestFit="1" customWidth="1"/>
    <col min="22" max="22" width="27" bestFit="1" customWidth="1"/>
    <col min="23" max="23" width="22.42578125" bestFit="1" customWidth="1"/>
    <col min="24" max="24" width="22.42578125" customWidth="1"/>
    <col min="25" max="25" width="23.42578125" bestFit="1" customWidth="1"/>
    <col min="26" max="26" width="19.7109375" bestFit="1" customWidth="1"/>
    <col min="27" max="27" width="26.140625" bestFit="1" customWidth="1"/>
    <col min="28" max="28" width="12.28515625" bestFit="1" customWidth="1"/>
  </cols>
  <sheetData>
    <row r="1" spans="1:30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182</v>
      </c>
      <c r="G1" t="s">
        <v>1</v>
      </c>
      <c r="H1" t="s">
        <v>6</v>
      </c>
      <c r="I1" t="s">
        <v>13</v>
      </c>
      <c r="J1" t="s">
        <v>12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136</v>
      </c>
      <c r="Q1" t="s">
        <v>137</v>
      </c>
      <c r="R1" t="s">
        <v>138</v>
      </c>
      <c r="S1" t="s">
        <v>139</v>
      </c>
      <c r="T1" s="5" t="s">
        <v>152</v>
      </c>
      <c r="U1" s="5" t="s">
        <v>181</v>
      </c>
      <c r="V1" s="9" t="s">
        <v>183</v>
      </c>
      <c r="W1" s="9" t="s">
        <v>184</v>
      </c>
      <c r="X1" s="9" t="s">
        <v>190</v>
      </c>
      <c r="Y1" s="9" t="s">
        <v>185</v>
      </c>
      <c r="Z1" s="9" t="s">
        <v>186</v>
      </c>
      <c r="AA1" s="9" t="s">
        <v>188</v>
      </c>
      <c r="AB1" s="9" t="s">
        <v>187</v>
      </c>
      <c r="AC1" s="10"/>
    </row>
    <row r="2" spans="1:30" x14ac:dyDescent="0.25">
      <c r="A2" t="s">
        <v>79</v>
      </c>
      <c r="B2" s="1">
        <v>43258.625</v>
      </c>
      <c r="C2" s="1">
        <v>43299.531944444447</v>
      </c>
      <c r="D2" s="4">
        <v>8.32</v>
      </c>
      <c r="E2">
        <f>D2-$D$17</f>
        <v>1.6000000000000005</v>
      </c>
      <c r="F2">
        <f>(D2/100)*T2</f>
        <v>0.53247999999999995</v>
      </c>
      <c r="G2" s="2">
        <f>(C2-B2)*24</f>
        <v>981.76666666672099</v>
      </c>
      <c r="H2" s="3">
        <f>1-EXP(-$AD$3*G2)</f>
        <v>0.99998463172383212</v>
      </c>
      <c r="I2">
        <v>1</v>
      </c>
      <c r="J2">
        <v>1</v>
      </c>
      <c r="K2">
        <f>E2/((1+H2)*(I2/J2))</f>
        <v>0.80000614735770459</v>
      </c>
      <c r="L2">
        <f>O2*H2*I2</f>
        <v>0.79999385264229594</v>
      </c>
      <c r="M2">
        <f>N2+O2</f>
        <v>1.6000000000000005</v>
      </c>
      <c r="N2">
        <f>L2/I2</f>
        <v>0.79999385264229594</v>
      </c>
      <c r="O2">
        <f>K2/J2</f>
        <v>0.80000614735770459</v>
      </c>
      <c r="P2">
        <f>O2/60</f>
        <v>1.3333435789295077E-2</v>
      </c>
      <c r="Q2">
        <f>(C2-$AD$6)*24</f>
        <v>1032.766666666721</v>
      </c>
      <c r="R2" s="3">
        <f>EXP(-$AD$9*Q2)</f>
        <v>0.9971665531103201</v>
      </c>
      <c r="S2">
        <f>P2/R2</f>
        <v>1.337132272207284E-2</v>
      </c>
      <c r="T2" s="5">
        <v>6.4</v>
      </c>
      <c r="U2" s="5">
        <f>SQRT(((F2)^2)+(($F$17)^2))</f>
        <v>0.71586503595021311</v>
      </c>
      <c r="V2" s="5">
        <f>U2/(1+H2)</f>
        <v>0.35793526839913403</v>
      </c>
      <c r="W2" s="5">
        <f>V2/J2</f>
        <v>0.35793526839913403</v>
      </c>
      <c r="X2" s="5">
        <f>(W2/O2)*100</f>
        <v>44.741564746888301</v>
      </c>
      <c r="Y2" s="5">
        <f>W2^2</f>
        <v>0.12811765636396011</v>
      </c>
      <c r="Z2" s="5">
        <f>W2/60</f>
        <v>5.9655878066522342E-3</v>
      </c>
      <c r="AA2" s="5">
        <f>Z2/R2</f>
        <v>5.9825390132116074E-3</v>
      </c>
      <c r="AB2" s="5">
        <f>AA2^2</f>
        <v>3.5790773044598916E-5</v>
      </c>
      <c r="AC2" s="11"/>
      <c r="AD2" t="s">
        <v>2</v>
      </c>
    </row>
    <row r="3" spans="1:30" x14ac:dyDescent="0.25">
      <c r="A3" t="s">
        <v>80</v>
      </c>
      <c r="B3" s="1">
        <v>43258.625</v>
      </c>
      <c r="C3" s="1">
        <v>43299.554166666669</v>
      </c>
      <c r="D3" s="4">
        <v>7.36</v>
      </c>
      <c r="E3">
        <f t="shared" ref="E3:E17" si="0">D3-$D$17</f>
        <v>0.64000000000000057</v>
      </c>
      <c r="F3">
        <f t="shared" ref="F3:F17" si="1">(D3/100)*T3</f>
        <v>0.50047999999999992</v>
      </c>
      <c r="G3" s="2">
        <f t="shared" ref="G3:G17" si="2">(C3-B3)*24</f>
        <v>982.30000000004657</v>
      </c>
      <c r="H3" s="3">
        <f t="shared" ref="H3:H17" si="3">1-EXP(-$AD$3*G3)</f>
        <v>0.99998472397549965</v>
      </c>
      <c r="I3">
        <v>1</v>
      </c>
      <c r="J3">
        <v>1</v>
      </c>
      <c r="K3">
        <f t="shared" ref="K3:K17" si="4">E3/((1+H3)*(I3/J3))</f>
        <v>0.32000244418258905</v>
      </c>
      <c r="L3">
        <f t="shared" ref="L3:L17" si="5">O3*H3*I3</f>
        <v>0.31999755581741157</v>
      </c>
      <c r="M3">
        <f t="shared" ref="M3:M17" si="6">N3+O3</f>
        <v>0.64000000000000057</v>
      </c>
      <c r="N3">
        <f t="shared" ref="N3:N17" si="7">L3/I3</f>
        <v>0.31999755581741157</v>
      </c>
      <c r="O3">
        <f t="shared" ref="O3:O17" si="8">K3/J3</f>
        <v>0.32000244418258905</v>
      </c>
      <c r="P3">
        <f t="shared" ref="P3:P17" si="9">O3/60</f>
        <v>5.3333740697098179E-3</v>
      </c>
      <c r="Q3">
        <f t="shared" ref="Q3:Q16" si="10">(C3-$AD$6)*24</f>
        <v>1033.3000000000466</v>
      </c>
      <c r="R3" s="3">
        <f t="shared" ref="R3:R16" si="11">EXP(-$AD$9*Q3)</f>
        <v>0.99716509195972303</v>
      </c>
      <c r="S3">
        <f t="shared" ref="S3:S16" si="12">P3/R3</f>
        <v>5.3485366793458115E-3</v>
      </c>
      <c r="T3" s="5">
        <v>6.8</v>
      </c>
      <c r="U3" s="5">
        <f t="shared" ref="U3:U17" si="13">SQRT(((F3)^2)+(($F$17)^2))</f>
        <v>0.69239297345943651</v>
      </c>
      <c r="V3" s="5">
        <f t="shared" ref="V3:V17" si="14">U3/(1+H3)</f>
        <v>0.34619913100292188</v>
      </c>
      <c r="W3" s="5">
        <f t="shared" ref="W3:W17" si="15">V3/J3</f>
        <v>0.34619913100292188</v>
      </c>
      <c r="X3" s="5">
        <f t="shared" ref="X3:X16" si="16">(W3/O3)*100</f>
        <v>108.18640210303687</v>
      </c>
      <c r="Y3" s="5">
        <f t="shared" ref="Y3:Y17" si="17">W3^2</f>
        <v>0.11985383830717826</v>
      </c>
      <c r="Z3" s="5">
        <f t="shared" ref="Z3:Z17" si="18">W3/60</f>
        <v>5.769985516715365E-3</v>
      </c>
      <c r="AA3" s="5">
        <f t="shared" ref="AA3:AA16" si="19">Z3/R3</f>
        <v>5.7863893985454747E-3</v>
      </c>
      <c r="AB3" s="5">
        <f t="shared" ref="AB3:AB17" si="20">AA3^2</f>
        <v>3.3482302271599463E-5</v>
      </c>
      <c r="AC3" s="11"/>
      <c r="AD3">
        <f>LN(2)/61.4</f>
        <v>1.1289042028663604E-2</v>
      </c>
    </row>
    <row r="4" spans="1:30" x14ac:dyDescent="0.25">
      <c r="A4" t="s">
        <v>81</v>
      </c>
      <c r="B4" s="1">
        <v>43258.625</v>
      </c>
      <c r="C4" s="1">
        <v>43299.57708333333</v>
      </c>
      <c r="D4" s="4">
        <v>7.98</v>
      </c>
      <c r="E4">
        <f t="shared" si="0"/>
        <v>1.2600000000000007</v>
      </c>
      <c r="F4">
        <f t="shared" si="1"/>
        <v>0.52189200000000002</v>
      </c>
      <c r="G4" s="2">
        <f t="shared" si="2"/>
        <v>982.84999999991851</v>
      </c>
      <c r="H4" s="3">
        <f t="shared" si="3"/>
        <v>0.99998481853007792</v>
      </c>
      <c r="I4">
        <v>1</v>
      </c>
      <c r="J4">
        <v>1</v>
      </c>
      <c r="K4">
        <f t="shared" si="4"/>
        <v>0.63000478219932621</v>
      </c>
      <c r="L4">
        <f t="shared" si="5"/>
        <v>0.62999521780067447</v>
      </c>
      <c r="M4">
        <f t="shared" si="6"/>
        <v>1.2600000000000007</v>
      </c>
      <c r="N4">
        <f t="shared" si="7"/>
        <v>0.62999521780067447</v>
      </c>
      <c r="O4">
        <f t="shared" si="8"/>
        <v>0.63000478219932621</v>
      </c>
      <c r="P4">
        <f t="shared" si="9"/>
        <v>1.0500079703322103E-2</v>
      </c>
      <c r="Q4">
        <f t="shared" si="10"/>
        <v>1033.8499999999185</v>
      </c>
      <c r="R4" s="3">
        <f t="shared" si="11"/>
        <v>0.99716358515041259</v>
      </c>
      <c r="S4">
        <f t="shared" si="12"/>
        <v>1.0529947001362134E-2</v>
      </c>
      <c r="T4" s="5">
        <v>6.54</v>
      </c>
      <c r="U4" s="5">
        <f t="shared" si="13"/>
        <v>0.70802475871963677</v>
      </c>
      <c r="V4" s="5">
        <f t="shared" si="14"/>
        <v>0.35401506659436111</v>
      </c>
      <c r="W4" s="5">
        <f t="shared" si="15"/>
        <v>0.35401506659436111</v>
      </c>
      <c r="X4" s="5">
        <f t="shared" si="16"/>
        <v>56.192441168225102</v>
      </c>
      <c r="Y4" s="5">
        <f t="shared" si="17"/>
        <v>0.12532666737580994</v>
      </c>
      <c r="Z4" s="5">
        <f t="shared" si="18"/>
        <v>5.9002511099060188E-3</v>
      </c>
      <c r="AA4" s="5">
        <f t="shared" si="19"/>
        <v>5.9170342737857023E-3</v>
      </c>
      <c r="AB4" s="5">
        <f t="shared" si="20"/>
        <v>3.5011294597154696E-5</v>
      </c>
      <c r="AC4" s="11"/>
    </row>
    <row r="5" spans="1:30" x14ac:dyDescent="0.25">
      <c r="A5" t="s">
        <v>82</v>
      </c>
      <c r="B5" s="1">
        <v>43258.625</v>
      </c>
      <c r="C5" s="1">
        <v>43299.6</v>
      </c>
      <c r="D5" s="4">
        <v>8.52</v>
      </c>
      <c r="E5">
        <f t="shared" si="0"/>
        <v>1.7999999999999998</v>
      </c>
      <c r="F5">
        <f t="shared" si="1"/>
        <v>0.53846400000000005</v>
      </c>
      <c r="G5" s="2">
        <f t="shared" si="2"/>
        <v>983.39999999996508</v>
      </c>
      <c r="H5" s="3">
        <f t="shared" si="3"/>
        <v>0.99998491249938815</v>
      </c>
      <c r="I5">
        <v>1</v>
      </c>
      <c r="J5">
        <v>1</v>
      </c>
      <c r="K5">
        <f t="shared" si="4"/>
        <v>0.90000678942649304</v>
      </c>
      <c r="L5">
        <f t="shared" si="5"/>
        <v>0.8999932105735069</v>
      </c>
      <c r="M5">
        <f t="shared" si="6"/>
        <v>1.7999999999999998</v>
      </c>
      <c r="N5">
        <f t="shared" si="7"/>
        <v>0.8999932105735069</v>
      </c>
      <c r="O5">
        <f t="shared" si="8"/>
        <v>0.90000678942649304</v>
      </c>
      <c r="P5">
        <f t="shared" si="9"/>
        <v>1.5000113157108218E-2</v>
      </c>
      <c r="Q5">
        <f t="shared" si="10"/>
        <v>1034.3999999999651</v>
      </c>
      <c r="R5" s="3">
        <f t="shared" si="11"/>
        <v>0.99716207834337856</v>
      </c>
      <c r="S5">
        <f t="shared" si="12"/>
        <v>1.504280345480892E-2</v>
      </c>
      <c r="T5" s="5">
        <v>6.32</v>
      </c>
      <c r="U5" s="5">
        <f t="shared" si="13"/>
        <v>0.72032720245177473</v>
      </c>
      <c r="V5" s="5">
        <f t="shared" si="14"/>
        <v>0.3601663182306607</v>
      </c>
      <c r="W5" s="5">
        <f t="shared" si="15"/>
        <v>0.3601663182306607</v>
      </c>
      <c r="X5" s="5">
        <f t="shared" si="16"/>
        <v>40.018177913987486</v>
      </c>
      <c r="Y5" s="5">
        <f t="shared" si="17"/>
        <v>0.12971977678782956</v>
      </c>
      <c r="Z5" s="5">
        <f t="shared" si="18"/>
        <v>6.0027719705110115E-3</v>
      </c>
      <c r="AA5" s="5">
        <f t="shared" si="19"/>
        <v>6.0198558497968893E-3</v>
      </c>
      <c r="AB5" s="5">
        <f t="shared" si="20"/>
        <v>3.6238664452333826E-5</v>
      </c>
      <c r="AC5" s="11"/>
    </row>
    <row r="6" spans="1:30" x14ac:dyDescent="0.25">
      <c r="A6" t="s">
        <v>83</v>
      </c>
      <c r="B6" s="1">
        <v>43258.625</v>
      </c>
      <c r="C6" s="1">
        <v>43299.622916666667</v>
      </c>
      <c r="D6" s="4">
        <v>18.59</v>
      </c>
      <c r="E6">
        <f t="shared" si="0"/>
        <v>11.870000000000001</v>
      </c>
      <c r="F6">
        <f t="shared" si="1"/>
        <v>0.79565200000000014</v>
      </c>
      <c r="G6" s="2">
        <f t="shared" si="2"/>
        <v>983.95000000001164</v>
      </c>
      <c r="H6" s="3">
        <f t="shared" si="3"/>
        <v>0.99998500588705308</v>
      </c>
      <c r="I6">
        <v>1</v>
      </c>
      <c r="J6">
        <v>1</v>
      </c>
      <c r="K6">
        <f t="shared" si="4"/>
        <v>5.935044495363754</v>
      </c>
      <c r="L6">
        <f t="shared" si="5"/>
        <v>5.9349555046362452</v>
      </c>
      <c r="M6">
        <f t="shared" si="6"/>
        <v>11.87</v>
      </c>
      <c r="N6">
        <f t="shared" si="7"/>
        <v>5.9349555046362452</v>
      </c>
      <c r="O6">
        <f t="shared" si="8"/>
        <v>5.935044495363754</v>
      </c>
      <c r="P6">
        <f t="shared" si="9"/>
        <v>9.8917408256062572E-2</v>
      </c>
      <c r="Q6">
        <f t="shared" si="10"/>
        <v>1034.9500000000116</v>
      </c>
      <c r="R6" s="3">
        <f t="shared" si="11"/>
        <v>0.99716057153862148</v>
      </c>
      <c r="S6">
        <f t="shared" si="12"/>
        <v>9.9199076938464123E-2</v>
      </c>
      <c r="T6" s="5">
        <v>4.28</v>
      </c>
      <c r="U6" s="5">
        <f t="shared" si="13"/>
        <v>0.92843411419443223</v>
      </c>
      <c r="V6" s="5">
        <f t="shared" si="14"/>
        <v>0.46422053738480101</v>
      </c>
      <c r="W6" s="5">
        <f t="shared" si="15"/>
        <v>0.46422053738480101</v>
      </c>
      <c r="X6" s="5">
        <f t="shared" si="16"/>
        <v>7.8216858820086959</v>
      </c>
      <c r="Y6" s="5">
        <f t="shared" si="17"/>
        <v>0.21550070732983342</v>
      </c>
      <c r="Z6" s="5">
        <f t="shared" si="18"/>
        <v>7.7370089564133505E-3</v>
      </c>
      <c r="AA6" s="5">
        <f t="shared" si="19"/>
        <v>7.7590401959787923E-3</v>
      </c>
      <c r="AB6" s="5">
        <f t="shared" si="20"/>
        <v>6.0202704762814612E-5</v>
      </c>
      <c r="AC6" s="11"/>
      <c r="AD6" s="1">
        <v>43256.5</v>
      </c>
    </row>
    <row r="7" spans="1:30" x14ac:dyDescent="0.25">
      <c r="A7" t="s">
        <v>84</v>
      </c>
      <c r="B7" s="1">
        <v>43258.625</v>
      </c>
      <c r="C7" s="1">
        <v>43299.645833391201</v>
      </c>
      <c r="D7" s="4">
        <v>211.24</v>
      </c>
      <c r="E7">
        <f t="shared" si="0"/>
        <v>204.52</v>
      </c>
      <c r="F7">
        <f t="shared" si="1"/>
        <v>2.6827480000000001</v>
      </c>
      <c r="G7" s="2">
        <f t="shared" si="2"/>
        <v>984.50000138883479</v>
      </c>
      <c r="H7" s="3">
        <f t="shared" si="3"/>
        <v>0.99998509869690655</v>
      </c>
      <c r="I7">
        <v>1</v>
      </c>
      <c r="J7">
        <v>1</v>
      </c>
      <c r="K7">
        <f t="shared" si="4"/>
        <v>102.26076190930389</v>
      </c>
      <c r="L7">
        <f t="shared" si="5"/>
        <v>102.25923809069612</v>
      </c>
      <c r="M7">
        <f t="shared" si="6"/>
        <v>204.52</v>
      </c>
      <c r="N7">
        <f t="shared" si="7"/>
        <v>102.25923809069612</v>
      </c>
      <c r="O7">
        <f t="shared" si="8"/>
        <v>102.26076190930389</v>
      </c>
      <c r="P7">
        <f t="shared" si="9"/>
        <v>1.7043460318217316</v>
      </c>
      <c r="Q7">
        <f t="shared" si="10"/>
        <v>1035.5000013888348</v>
      </c>
      <c r="R7" s="3">
        <f t="shared" si="11"/>
        <v>0.99715906473233662</v>
      </c>
      <c r="S7">
        <f t="shared" si="12"/>
        <v>1.7092017633909014</v>
      </c>
      <c r="T7" s="5">
        <v>1.27</v>
      </c>
      <c r="U7" s="5">
        <f t="shared" si="13"/>
        <v>2.7250806650079187</v>
      </c>
      <c r="V7" s="5">
        <f t="shared" si="14"/>
        <v>1.3625504843928333</v>
      </c>
      <c r="W7" s="5">
        <f t="shared" si="15"/>
        <v>1.3625504843928333</v>
      </c>
      <c r="X7" s="5">
        <f t="shared" si="16"/>
        <v>1.332427471644787</v>
      </c>
      <c r="Y7" s="5">
        <f t="shared" si="17"/>
        <v>1.8565438225191448</v>
      </c>
      <c r="Z7" s="5">
        <f t="shared" si="18"/>
        <v>2.2709174739880555E-2</v>
      </c>
      <c r="AA7" s="5">
        <f t="shared" si="19"/>
        <v>2.2773873841257501E-2</v>
      </c>
      <c r="AB7" s="5">
        <f t="shared" si="20"/>
        <v>5.1864932973751273E-4</v>
      </c>
      <c r="AC7" s="11"/>
    </row>
    <row r="8" spans="1:30" x14ac:dyDescent="0.25">
      <c r="A8" t="s">
        <v>85</v>
      </c>
      <c r="B8" s="1">
        <v>43258.625</v>
      </c>
      <c r="C8" s="1">
        <v>43299.668055555558</v>
      </c>
      <c r="D8" s="4">
        <v>708.06</v>
      </c>
      <c r="E8">
        <f t="shared" si="0"/>
        <v>701.33999999999992</v>
      </c>
      <c r="F8">
        <f t="shared" si="1"/>
        <v>4.8856139999999995</v>
      </c>
      <c r="G8" s="2">
        <f t="shared" si="2"/>
        <v>985.03333333338378</v>
      </c>
      <c r="H8" s="3">
        <f t="shared" si="3"/>
        <v>0.99998518814522686</v>
      </c>
      <c r="I8">
        <v>1</v>
      </c>
      <c r="J8">
        <v>1</v>
      </c>
      <c r="K8">
        <f t="shared" si="4"/>
        <v>350.67259705579022</v>
      </c>
      <c r="L8">
        <f t="shared" si="5"/>
        <v>350.6674029442097</v>
      </c>
      <c r="M8">
        <f t="shared" si="6"/>
        <v>701.33999999999992</v>
      </c>
      <c r="N8">
        <f t="shared" si="7"/>
        <v>350.6674029442097</v>
      </c>
      <c r="O8">
        <f t="shared" si="8"/>
        <v>350.67259705579022</v>
      </c>
      <c r="P8">
        <f t="shared" si="9"/>
        <v>5.8445432842631702</v>
      </c>
      <c r="Q8">
        <f t="shared" si="10"/>
        <v>1036.0333333333838</v>
      </c>
      <c r="R8" s="3">
        <f t="shared" si="11"/>
        <v>0.99715760359651706</v>
      </c>
      <c r="S8">
        <f t="shared" si="12"/>
        <v>5.8612031470083092</v>
      </c>
      <c r="T8" s="5">
        <v>0.69</v>
      </c>
      <c r="U8" s="5">
        <f t="shared" si="13"/>
        <v>4.9089868563983741</v>
      </c>
      <c r="V8" s="5">
        <f t="shared" si="14"/>
        <v>2.4545116061339116</v>
      </c>
      <c r="W8" s="5">
        <f t="shared" si="15"/>
        <v>2.4545116061339116</v>
      </c>
      <c r="X8" s="5">
        <f t="shared" si="16"/>
        <v>0.69994394393566239</v>
      </c>
      <c r="Y8" s="5">
        <f t="shared" si="17"/>
        <v>6.0246272246460748</v>
      </c>
      <c r="Z8" s="5">
        <f t="shared" si="18"/>
        <v>4.0908526768898529E-2</v>
      </c>
      <c r="AA8" s="5">
        <f t="shared" si="19"/>
        <v>4.1025136469251128E-2</v>
      </c>
      <c r="AB8" s="5">
        <f t="shared" si="20"/>
        <v>1.6830618223206788E-3</v>
      </c>
      <c r="AC8" s="11"/>
      <c r="AD8" t="s">
        <v>140</v>
      </c>
    </row>
    <row r="9" spans="1:30" x14ac:dyDescent="0.25">
      <c r="A9" t="s">
        <v>86</v>
      </c>
      <c r="B9" s="1">
        <v>43258.625</v>
      </c>
      <c r="C9" s="1">
        <v>43299.690972222219</v>
      </c>
      <c r="D9" s="4">
        <v>340.02</v>
      </c>
      <c r="E9">
        <f t="shared" si="0"/>
        <v>333.29999999999995</v>
      </c>
      <c r="F9">
        <f t="shared" si="1"/>
        <v>3.4001999999999999</v>
      </c>
      <c r="G9" s="2">
        <f t="shared" si="2"/>
        <v>985.58333333325572</v>
      </c>
      <c r="H9" s="3">
        <f t="shared" si="3"/>
        <v>0.99998527982671637</v>
      </c>
      <c r="I9">
        <v>1</v>
      </c>
      <c r="J9">
        <v>1</v>
      </c>
      <c r="K9">
        <f t="shared" si="4"/>
        <v>166.65122656746647</v>
      </c>
      <c r="L9">
        <f t="shared" si="5"/>
        <v>166.64877343253346</v>
      </c>
      <c r="M9">
        <f t="shared" si="6"/>
        <v>333.29999999999995</v>
      </c>
      <c r="N9">
        <f t="shared" si="7"/>
        <v>166.64877343253346</v>
      </c>
      <c r="O9">
        <f t="shared" si="8"/>
        <v>166.65122656746647</v>
      </c>
      <c r="P9">
        <f t="shared" si="9"/>
        <v>2.7775204427911078</v>
      </c>
      <c r="Q9">
        <f t="shared" si="10"/>
        <v>1036.5833333332557</v>
      </c>
      <c r="R9" s="3">
        <f t="shared" si="11"/>
        <v>0.99715609679852213</v>
      </c>
      <c r="S9">
        <f t="shared" si="12"/>
        <v>2.7854419701274842</v>
      </c>
      <c r="T9" s="5">
        <v>1</v>
      </c>
      <c r="U9" s="5">
        <f t="shared" si="13"/>
        <v>3.4336988568154894</v>
      </c>
      <c r="V9" s="5">
        <f t="shared" si="14"/>
        <v>1.7168620646612927</v>
      </c>
      <c r="W9" s="5">
        <f t="shared" si="15"/>
        <v>1.7168620646612927</v>
      </c>
      <c r="X9" s="5">
        <f t="shared" si="16"/>
        <v>1.0302126783124783</v>
      </c>
      <c r="Y9" s="5">
        <f t="shared" si="17"/>
        <v>2.9476153490730366</v>
      </c>
      <c r="Z9" s="5">
        <f t="shared" si="18"/>
        <v>2.8614367744354878E-2</v>
      </c>
      <c r="AA9" s="5">
        <f t="shared" si="19"/>
        <v>2.8695976323290216E-2</v>
      </c>
      <c r="AB9" s="5">
        <f t="shared" si="20"/>
        <v>8.2345905714683264E-4</v>
      </c>
      <c r="AC9" s="11"/>
      <c r="AD9">
        <f>LN(2)/252288</f>
        <v>2.7474441137110973E-6</v>
      </c>
    </row>
    <row r="10" spans="1:30" x14ac:dyDescent="0.25">
      <c r="A10" t="s">
        <v>87</v>
      </c>
      <c r="B10" s="1">
        <v>43258.625</v>
      </c>
      <c r="C10" s="1">
        <v>43299.713888888888</v>
      </c>
      <c r="D10" s="4">
        <v>112.52</v>
      </c>
      <c r="E10">
        <f t="shared" si="0"/>
        <v>105.8</v>
      </c>
      <c r="F10">
        <f t="shared" si="1"/>
        <v>1.957848</v>
      </c>
      <c r="G10" s="2">
        <f t="shared" si="2"/>
        <v>986.13333333330229</v>
      </c>
      <c r="H10" s="3">
        <f t="shared" si="3"/>
        <v>0.99998537094072171</v>
      </c>
      <c r="I10">
        <v>1</v>
      </c>
      <c r="J10">
        <v>1</v>
      </c>
      <c r="K10">
        <f t="shared" si="4"/>
        <v>52.900386941448204</v>
      </c>
      <c r="L10">
        <f t="shared" si="5"/>
        <v>52.899613058551793</v>
      </c>
      <c r="M10">
        <f t="shared" si="6"/>
        <v>105.8</v>
      </c>
      <c r="N10">
        <f t="shared" si="7"/>
        <v>52.899613058551793</v>
      </c>
      <c r="O10">
        <f t="shared" si="8"/>
        <v>52.900386941448204</v>
      </c>
      <c r="P10">
        <f t="shared" si="9"/>
        <v>0.88167311569080342</v>
      </c>
      <c r="Q10">
        <f t="shared" si="10"/>
        <v>1037.1333333333023</v>
      </c>
      <c r="R10" s="3">
        <f t="shared" si="11"/>
        <v>0.99715459000280382</v>
      </c>
      <c r="S10">
        <f t="shared" si="12"/>
        <v>0.88418899589914568</v>
      </c>
      <c r="T10" s="5">
        <v>1.74</v>
      </c>
      <c r="U10" s="5">
        <f t="shared" si="13"/>
        <v>2.0154643609848328</v>
      </c>
      <c r="V10" s="5">
        <f t="shared" si="14"/>
        <v>1.0077395516332353</v>
      </c>
      <c r="W10" s="5">
        <f t="shared" si="15"/>
        <v>1.0077395516332353</v>
      </c>
      <c r="X10" s="5">
        <f t="shared" si="16"/>
        <v>1.9049757665263067</v>
      </c>
      <c r="Y10" s="5">
        <f t="shared" si="17"/>
        <v>1.015539003925954</v>
      </c>
      <c r="Z10" s="5">
        <f t="shared" si="18"/>
        <v>1.6795659193887254E-2</v>
      </c>
      <c r="AA10" s="5">
        <f t="shared" si="19"/>
        <v>1.6843586102171005E-2</v>
      </c>
      <c r="AB10" s="5">
        <f t="shared" si="20"/>
        <v>2.8370639278124822E-4</v>
      </c>
      <c r="AC10" s="11"/>
    </row>
    <row r="11" spans="1:30" x14ac:dyDescent="0.25">
      <c r="A11" t="s">
        <v>88</v>
      </c>
      <c r="B11" s="1">
        <v>43258.625</v>
      </c>
      <c r="C11" s="1">
        <v>43299.736805555556</v>
      </c>
      <c r="D11" s="4">
        <v>36.130000000000003</v>
      </c>
      <c r="E11">
        <f t="shared" si="0"/>
        <v>29.410000000000004</v>
      </c>
      <c r="F11">
        <f t="shared" si="1"/>
        <v>1.109191</v>
      </c>
      <c r="G11" s="2">
        <f t="shared" si="2"/>
        <v>986.68333333334886</v>
      </c>
      <c r="H11" s="3">
        <f t="shared" si="3"/>
        <v>0.99998546149075518</v>
      </c>
      <c r="I11">
        <v>1</v>
      </c>
      <c r="J11">
        <v>1</v>
      </c>
      <c r="K11">
        <f t="shared" si="4"/>
        <v>14.705106895166274</v>
      </c>
      <c r="L11">
        <f t="shared" si="5"/>
        <v>14.704893104833733</v>
      </c>
      <c r="M11">
        <f t="shared" si="6"/>
        <v>29.410000000000007</v>
      </c>
      <c r="N11">
        <f t="shared" si="7"/>
        <v>14.704893104833733</v>
      </c>
      <c r="O11">
        <f t="shared" si="8"/>
        <v>14.705106895166274</v>
      </c>
      <c r="P11">
        <f t="shared" si="9"/>
        <v>0.24508511491943791</v>
      </c>
      <c r="Q11">
        <f t="shared" si="10"/>
        <v>1037.6833333333489</v>
      </c>
      <c r="R11" s="3">
        <f t="shared" si="11"/>
        <v>0.99715308320936225</v>
      </c>
      <c r="S11">
        <f t="shared" si="12"/>
        <v>0.24578484391847369</v>
      </c>
      <c r="T11" s="5">
        <v>3.07</v>
      </c>
      <c r="U11" s="5">
        <f t="shared" si="13"/>
        <v>1.2079869509961603</v>
      </c>
      <c r="V11" s="5">
        <f t="shared" si="14"/>
        <v>0.60399786611236028</v>
      </c>
      <c r="W11" s="5">
        <f t="shared" si="15"/>
        <v>0.60399786611236028</v>
      </c>
      <c r="X11" s="5">
        <f t="shared" si="16"/>
        <v>4.1074020775115949</v>
      </c>
      <c r="Y11" s="5">
        <f t="shared" si="17"/>
        <v>0.36481342226828467</v>
      </c>
      <c r="Z11" s="5">
        <f t="shared" si="18"/>
        <v>1.0066631101872671E-2</v>
      </c>
      <c r="AA11" s="5">
        <f t="shared" si="19"/>
        <v>1.0095371785316018E-2</v>
      </c>
      <c r="AB11" s="5">
        <f t="shared" si="20"/>
        <v>1.0191653148375472E-4</v>
      </c>
      <c r="AC11" s="11"/>
    </row>
    <row r="12" spans="1:30" x14ac:dyDescent="0.25">
      <c r="A12" t="s">
        <v>89</v>
      </c>
      <c r="B12" s="1">
        <v>43258.625</v>
      </c>
      <c r="C12" s="1">
        <v>43299.759027777778</v>
      </c>
      <c r="D12" s="4">
        <v>19.38</v>
      </c>
      <c r="E12">
        <f t="shared" si="0"/>
        <v>12.66</v>
      </c>
      <c r="F12">
        <f t="shared" si="1"/>
        <v>0.81396000000000002</v>
      </c>
      <c r="G12" s="2">
        <f t="shared" si="2"/>
        <v>987.21666666667443</v>
      </c>
      <c r="H12" s="3">
        <f t="shared" si="3"/>
        <v>0.99998554876155288</v>
      </c>
      <c r="I12">
        <v>1</v>
      </c>
      <c r="J12">
        <v>1</v>
      </c>
      <c r="K12">
        <f t="shared" si="4"/>
        <v>6.3300457385001749</v>
      </c>
      <c r="L12">
        <f t="shared" si="5"/>
        <v>6.329954261499827</v>
      </c>
      <c r="M12">
        <f t="shared" si="6"/>
        <v>12.660000000000002</v>
      </c>
      <c r="N12">
        <f t="shared" si="7"/>
        <v>6.329954261499827</v>
      </c>
      <c r="O12">
        <f t="shared" si="8"/>
        <v>6.3300457385001749</v>
      </c>
      <c r="P12">
        <f t="shared" si="9"/>
        <v>0.10550076230833624</v>
      </c>
      <c r="Q12">
        <f t="shared" si="10"/>
        <v>1038.2166666666744</v>
      </c>
      <c r="R12" s="3">
        <f t="shared" si="11"/>
        <v>0.99715162207850272</v>
      </c>
      <c r="S12">
        <f t="shared" si="12"/>
        <v>0.10580212675021902</v>
      </c>
      <c r="T12" s="5">
        <v>4.2</v>
      </c>
      <c r="U12" s="5">
        <f t="shared" si="13"/>
        <v>0.9441708960225369</v>
      </c>
      <c r="V12" s="5">
        <f t="shared" si="14"/>
        <v>0.47208885914560433</v>
      </c>
      <c r="W12" s="5">
        <f t="shared" si="15"/>
        <v>0.47208885914560433</v>
      </c>
      <c r="X12" s="5">
        <f t="shared" si="16"/>
        <v>7.4579059717419973</v>
      </c>
      <c r="Y12" s="5">
        <f t="shared" si="17"/>
        <v>0.22286789092939824</v>
      </c>
      <c r="Z12" s="5">
        <f t="shared" si="18"/>
        <v>7.8681476524267383E-3</v>
      </c>
      <c r="AA12" s="5">
        <f t="shared" si="19"/>
        <v>7.8906231291346208E-3</v>
      </c>
      <c r="AB12" s="5">
        <f t="shared" si="20"/>
        <v>6.2261933366034234E-5</v>
      </c>
      <c r="AC12" s="11"/>
    </row>
    <row r="13" spans="1:30" x14ac:dyDescent="0.25">
      <c r="A13" t="s">
        <v>90</v>
      </c>
      <c r="B13" s="1">
        <v>43258.625</v>
      </c>
      <c r="C13" s="1">
        <v>43299.781944444447</v>
      </c>
      <c r="D13" s="4">
        <v>15.35</v>
      </c>
      <c r="E13">
        <f t="shared" si="0"/>
        <v>8.629999999999999</v>
      </c>
      <c r="F13">
        <f t="shared" si="1"/>
        <v>0.72298499999999999</v>
      </c>
      <c r="G13" s="2">
        <f t="shared" si="2"/>
        <v>987.76666666672099</v>
      </c>
      <c r="H13" s="3">
        <f t="shared" si="3"/>
        <v>0.99998563821092223</v>
      </c>
      <c r="I13">
        <v>1</v>
      </c>
      <c r="J13">
        <v>1</v>
      </c>
      <c r="K13">
        <f t="shared" si="4"/>
        <v>4.3150309857824407</v>
      </c>
      <c r="L13">
        <f t="shared" si="5"/>
        <v>4.3149690142175592</v>
      </c>
      <c r="M13">
        <f t="shared" si="6"/>
        <v>8.629999999999999</v>
      </c>
      <c r="N13">
        <f t="shared" si="7"/>
        <v>4.3149690142175592</v>
      </c>
      <c r="O13">
        <f t="shared" si="8"/>
        <v>4.3150309857824407</v>
      </c>
      <c r="P13">
        <f t="shared" si="9"/>
        <v>7.1917183096374016E-2</v>
      </c>
      <c r="Q13">
        <f t="shared" si="10"/>
        <v>1038.766666666721</v>
      </c>
      <c r="R13" s="3">
        <f t="shared" si="11"/>
        <v>0.997150115289546</v>
      </c>
      <c r="S13">
        <f t="shared" si="12"/>
        <v>7.2122724546334907E-2</v>
      </c>
      <c r="T13" s="5">
        <v>4.71</v>
      </c>
      <c r="U13" s="5">
        <f t="shared" si="13"/>
        <v>0.86696892073533982</v>
      </c>
      <c r="V13" s="5">
        <f t="shared" si="14"/>
        <v>0.43348757319621695</v>
      </c>
      <c r="W13" s="5">
        <f t="shared" si="15"/>
        <v>0.43348757319621695</v>
      </c>
      <c r="X13" s="5">
        <f t="shared" si="16"/>
        <v>10.045989811533486</v>
      </c>
      <c r="Y13" s="5">
        <f t="shared" si="17"/>
        <v>0.18791147611554554</v>
      </c>
      <c r="Z13" s="5">
        <f t="shared" si="18"/>
        <v>7.2247928866036159E-3</v>
      </c>
      <c r="AA13" s="5">
        <f t="shared" si="19"/>
        <v>7.2454415597251647E-3</v>
      </c>
      <c r="AB13" s="5">
        <f t="shared" si="20"/>
        <v>5.2496423395392626E-5</v>
      </c>
      <c r="AC13" s="11"/>
    </row>
    <row r="14" spans="1:30" x14ac:dyDescent="0.25">
      <c r="A14" t="s">
        <v>91</v>
      </c>
      <c r="B14" s="1">
        <v>43258.625</v>
      </c>
      <c r="C14" s="1">
        <v>43299.804861111108</v>
      </c>
      <c r="D14" s="4">
        <v>12.21</v>
      </c>
      <c r="E14">
        <f t="shared" si="0"/>
        <v>5.4900000000000011</v>
      </c>
      <c r="F14">
        <f t="shared" si="1"/>
        <v>0.64590900000000007</v>
      </c>
      <c r="G14" s="2">
        <f t="shared" si="2"/>
        <v>988.31666666659294</v>
      </c>
      <c r="H14" s="3">
        <f t="shared" si="3"/>
        <v>0.99998572710662337</v>
      </c>
      <c r="I14">
        <v>1</v>
      </c>
      <c r="J14">
        <v>1</v>
      </c>
      <c r="K14">
        <f t="shared" si="4"/>
        <v>2.7450195896859606</v>
      </c>
      <c r="L14">
        <f t="shared" si="5"/>
        <v>2.7449804103140401</v>
      </c>
      <c r="M14">
        <f t="shared" si="6"/>
        <v>5.49</v>
      </c>
      <c r="N14">
        <f t="shared" si="7"/>
        <v>2.7449804103140401</v>
      </c>
      <c r="O14">
        <f t="shared" si="8"/>
        <v>2.7450195896859606</v>
      </c>
      <c r="P14">
        <f t="shared" si="9"/>
        <v>4.5750326494766007E-2</v>
      </c>
      <c r="Q14">
        <f t="shared" si="10"/>
        <v>1039.3166666665929</v>
      </c>
      <c r="R14" s="3">
        <f t="shared" si="11"/>
        <v>0.99714860850286668</v>
      </c>
      <c r="S14">
        <f t="shared" si="12"/>
        <v>4.5881151620375031E-2</v>
      </c>
      <c r="T14" s="5">
        <v>5.29</v>
      </c>
      <c r="U14" s="5">
        <f t="shared" si="13"/>
        <v>0.80381977804542737</v>
      </c>
      <c r="V14" s="5">
        <f t="shared" si="14"/>
        <v>0.40191275725167913</v>
      </c>
      <c r="W14" s="5">
        <f t="shared" si="15"/>
        <v>0.40191275725167913</v>
      </c>
      <c r="X14" s="5">
        <f t="shared" si="16"/>
        <v>14.641526011756415</v>
      </c>
      <c r="Y14" s="5">
        <f t="shared" si="17"/>
        <v>0.16153386444164716</v>
      </c>
      <c r="Z14" s="5">
        <f t="shared" si="18"/>
        <v>6.6985459541946523E-3</v>
      </c>
      <c r="AA14" s="5">
        <f t="shared" si="19"/>
        <v>6.71770074899061E-3</v>
      </c>
      <c r="AB14" s="5">
        <f t="shared" si="20"/>
        <v>4.5127503352989006E-5</v>
      </c>
      <c r="AC14" s="11"/>
    </row>
    <row r="15" spans="1:30" x14ac:dyDescent="0.25">
      <c r="A15" t="s">
        <v>92</v>
      </c>
      <c r="B15" s="1">
        <v>43258.625</v>
      </c>
      <c r="C15" s="1">
        <v>43299.827777777777</v>
      </c>
      <c r="D15" s="4">
        <v>10.3</v>
      </c>
      <c r="E15">
        <f t="shared" si="0"/>
        <v>3.580000000000001</v>
      </c>
      <c r="F15">
        <f t="shared" si="1"/>
        <v>0.59225000000000005</v>
      </c>
      <c r="G15" s="2">
        <f t="shared" si="2"/>
        <v>988.8666666666395</v>
      </c>
      <c r="H15" s="3">
        <f t="shared" si="3"/>
        <v>0.99998581545208354</v>
      </c>
      <c r="I15">
        <v>1</v>
      </c>
      <c r="J15">
        <v>1</v>
      </c>
      <c r="K15">
        <f t="shared" si="4"/>
        <v>1.7900126952604241</v>
      </c>
      <c r="L15">
        <f t="shared" si="5"/>
        <v>1.7899873047395771</v>
      </c>
      <c r="M15">
        <f t="shared" si="6"/>
        <v>3.580000000000001</v>
      </c>
      <c r="N15">
        <f t="shared" si="7"/>
        <v>1.7899873047395771</v>
      </c>
      <c r="O15">
        <f t="shared" si="8"/>
        <v>1.7900126952604241</v>
      </c>
      <c r="P15">
        <f t="shared" si="9"/>
        <v>2.9833544921007069E-2</v>
      </c>
      <c r="Q15">
        <f t="shared" si="10"/>
        <v>1039.8666666666395</v>
      </c>
      <c r="R15" s="3">
        <f t="shared" si="11"/>
        <v>0.99714710171846388</v>
      </c>
      <c r="S15">
        <f t="shared" si="12"/>
        <v>2.991890050083134E-2</v>
      </c>
      <c r="T15" s="5">
        <v>5.75</v>
      </c>
      <c r="U15" s="5">
        <f t="shared" si="13"/>
        <v>0.76137235423674277</v>
      </c>
      <c r="V15" s="5">
        <f t="shared" si="14"/>
        <v>0.38068887706818039</v>
      </c>
      <c r="W15" s="5">
        <f t="shared" si="15"/>
        <v>0.38068887706818039</v>
      </c>
      <c r="X15" s="5">
        <f t="shared" si="16"/>
        <v>21.267384196557053</v>
      </c>
      <c r="Y15" s="5">
        <f t="shared" si="17"/>
        <v>0.14492402112343217</v>
      </c>
      <c r="Z15" s="5">
        <f t="shared" si="18"/>
        <v>6.3448146178030065E-3</v>
      </c>
      <c r="AA15" s="5">
        <f t="shared" si="19"/>
        <v>6.3629675168974335E-3</v>
      </c>
      <c r="AB15" s="5">
        <f t="shared" si="20"/>
        <v>4.0487355621091887E-5</v>
      </c>
      <c r="AC15" s="11"/>
    </row>
    <row r="16" spans="1:30" x14ac:dyDescent="0.25">
      <c r="A16" t="s">
        <v>93</v>
      </c>
      <c r="B16" s="1">
        <v>43258.625</v>
      </c>
      <c r="C16" s="1">
        <v>43299.85</v>
      </c>
      <c r="D16" s="4">
        <v>9.0399999999999991</v>
      </c>
      <c r="E16">
        <f t="shared" si="0"/>
        <v>2.3199999999999994</v>
      </c>
      <c r="F16">
        <f t="shared" si="1"/>
        <v>0.55505599999999988</v>
      </c>
      <c r="G16" s="2">
        <f t="shared" si="2"/>
        <v>989.39999999996508</v>
      </c>
      <c r="H16" s="3">
        <f t="shared" si="3"/>
        <v>0.99998590059814563</v>
      </c>
      <c r="I16">
        <v>1</v>
      </c>
      <c r="J16">
        <v>1</v>
      </c>
      <c r="K16">
        <f t="shared" si="4"/>
        <v>1.1600081777107256</v>
      </c>
      <c r="L16">
        <f t="shared" si="5"/>
        <v>1.1599918222892738</v>
      </c>
      <c r="M16">
        <f t="shared" si="6"/>
        <v>2.3199999999999994</v>
      </c>
      <c r="N16">
        <f t="shared" si="7"/>
        <v>1.1599918222892738</v>
      </c>
      <c r="O16">
        <f t="shared" si="8"/>
        <v>1.1600081777107256</v>
      </c>
      <c r="P16">
        <f t="shared" si="9"/>
        <v>1.9333469628512092E-2</v>
      </c>
      <c r="Q16">
        <f t="shared" si="10"/>
        <v>1040.3999999999651</v>
      </c>
      <c r="R16" s="3">
        <f t="shared" si="11"/>
        <v>0.9971456405963689</v>
      </c>
      <c r="S16">
        <f t="shared" si="12"/>
        <v>1.938881226713202E-2</v>
      </c>
      <c r="T16" s="5">
        <v>6.14</v>
      </c>
      <c r="U16" s="5">
        <f t="shared" si="13"/>
        <v>0.73281304739476349</v>
      </c>
      <c r="V16" s="5">
        <f t="shared" si="14"/>
        <v>0.3664091067720015</v>
      </c>
      <c r="W16" s="5">
        <f t="shared" si="15"/>
        <v>0.3664091067720015</v>
      </c>
      <c r="X16" s="5">
        <f t="shared" si="16"/>
        <v>31.586769284257059</v>
      </c>
      <c r="Y16" s="5">
        <f t="shared" si="17"/>
        <v>0.134255633525456</v>
      </c>
      <c r="Z16" s="5">
        <f t="shared" si="18"/>
        <v>6.1068184462000248E-3</v>
      </c>
      <c r="AA16" s="5">
        <f t="shared" si="19"/>
        <v>6.124299397776721E-3</v>
      </c>
      <c r="AB16" s="5">
        <f t="shared" si="20"/>
        <v>3.750704311360831E-5</v>
      </c>
      <c r="AC16" s="11"/>
    </row>
    <row r="17" spans="1:29" x14ac:dyDescent="0.25">
      <c r="A17" t="s">
        <v>94</v>
      </c>
      <c r="B17" s="1">
        <v>43258.625</v>
      </c>
      <c r="C17" s="1">
        <v>43299.872916666667</v>
      </c>
      <c r="D17" s="4">
        <v>6.72</v>
      </c>
      <c r="E17">
        <f t="shared" si="0"/>
        <v>0</v>
      </c>
      <c r="F17">
        <f t="shared" si="1"/>
        <v>0.478464</v>
      </c>
      <c r="G17" s="2">
        <f t="shared" si="2"/>
        <v>989.95000000001164</v>
      </c>
      <c r="H17" s="3">
        <f t="shared" si="3"/>
        <v>0.99998598786973891</v>
      </c>
      <c r="I17">
        <v>1</v>
      </c>
      <c r="J17">
        <v>1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  <c r="O17">
        <f t="shared" si="8"/>
        <v>0</v>
      </c>
      <c r="P17">
        <f t="shared" si="9"/>
        <v>0</v>
      </c>
      <c r="T17" s="5">
        <v>7.12</v>
      </c>
      <c r="U17" s="5">
        <f t="shared" si="13"/>
        <v>0.6766502779072805</v>
      </c>
      <c r="V17" s="5">
        <f t="shared" si="14"/>
        <v>0.33832750929820582</v>
      </c>
      <c r="W17" s="5">
        <f t="shared" si="15"/>
        <v>0.33832750929820582</v>
      </c>
      <c r="X17" s="5"/>
      <c r="Y17" s="5">
        <f t="shared" si="17"/>
        <v>0.11446550354792755</v>
      </c>
      <c r="Z17" s="5">
        <f t="shared" si="18"/>
        <v>5.6387918216367636E-3</v>
      </c>
      <c r="AA17" s="5"/>
      <c r="AB17" s="5">
        <f t="shared" si="20"/>
        <v>0</v>
      </c>
      <c r="AC17" s="11"/>
    </row>
    <row r="18" spans="1:29" x14ac:dyDescent="0.25">
      <c r="C18" s="1"/>
    </row>
    <row r="23" spans="1:29" s="6" customFormat="1" x14ac:dyDescent="0.25">
      <c r="M23" s="6" t="s">
        <v>153</v>
      </c>
      <c r="P23" s="6">
        <f>SUM(P2:P17)</f>
        <v>11.868587686910745</v>
      </c>
      <c r="S23" s="6">
        <f>SUM(S2:S16)</f>
        <v>11.902426122825261</v>
      </c>
      <c r="V23" s="6">
        <f>SQRT(SUM(V2:V17))</f>
        <v>3.3795136598743611</v>
      </c>
      <c r="Y23" s="6">
        <f>SQRT(SUM(Y2:Y16))</f>
        <v>3.7120277955226282</v>
      </c>
      <c r="AB23" s="6">
        <f>SQRT(SUM(AB2:AB16))</f>
        <v>6.2043526104241083E-2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tabSelected="1" topLeftCell="R1" workbookViewId="0">
      <selection activeCell="AB2" sqref="AB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31.5703125" customWidth="1"/>
    <col min="7" max="7" width="17.7109375" bestFit="1" customWidth="1"/>
    <col min="8" max="8" width="17.7109375" customWidth="1"/>
    <col min="9" max="9" width="18.5703125" bestFit="1" customWidth="1"/>
    <col min="10" max="10" width="19" bestFit="1" customWidth="1"/>
    <col min="11" max="12" width="12.140625" bestFit="1" customWidth="1"/>
    <col min="13" max="15" width="12" bestFit="1" customWidth="1"/>
    <col min="16" max="16" width="12.7109375" bestFit="1" customWidth="1"/>
    <col min="17" max="17" width="20" bestFit="1" customWidth="1"/>
    <col min="18" max="18" width="10.5703125" bestFit="1" customWidth="1"/>
    <col min="19" max="19" width="15.42578125" bestFit="1" customWidth="1"/>
    <col min="20" max="20" width="29.28515625" bestFit="1" customWidth="1"/>
    <col min="21" max="21" width="28" bestFit="1" customWidth="1"/>
    <col min="22" max="23" width="12" bestFit="1" customWidth="1"/>
    <col min="24" max="24" width="18.5703125" bestFit="1" customWidth="1"/>
    <col min="25" max="25" width="32.42578125" bestFit="1" customWidth="1"/>
    <col min="26" max="26" width="12.85546875" bestFit="1" customWidth="1"/>
    <col min="27" max="27" width="12" bestFit="1" customWidth="1"/>
    <col min="28" max="28" width="26.28515625" bestFit="1" customWidth="1"/>
    <col min="29" max="29" width="12.42578125" bestFit="1" customWidth="1"/>
    <col min="31" max="31" width="22.7109375" bestFit="1" customWidth="1"/>
  </cols>
  <sheetData>
    <row r="1" spans="1:31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182</v>
      </c>
      <c r="G1" t="s">
        <v>1</v>
      </c>
      <c r="H1" t="s">
        <v>6</v>
      </c>
      <c r="I1" t="s">
        <v>13</v>
      </c>
      <c r="J1" t="s">
        <v>12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136</v>
      </c>
      <c r="Q1" t="s">
        <v>137</v>
      </c>
      <c r="R1" t="s">
        <v>138</v>
      </c>
      <c r="S1" t="s">
        <v>139</v>
      </c>
      <c r="T1" t="s">
        <v>209</v>
      </c>
      <c r="U1" s="5" t="s">
        <v>152</v>
      </c>
      <c r="V1" s="5" t="s">
        <v>181</v>
      </c>
      <c r="W1" s="9" t="s">
        <v>183</v>
      </c>
      <c r="X1" s="9" t="s">
        <v>213</v>
      </c>
      <c r="Y1" s="9" t="s">
        <v>214</v>
      </c>
      <c r="Z1" s="9" t="s">
        <v>185</v>
      </c>
      <c r="AA1" s="9" t="s">
        <v>210</v>
      </c>
      <c r="AB1" s="9" t="s">
        <v>211</v>
      </c>
      <c r="AC1" s="9" t="s">
        <v>212</v>
      </c>
      <c r="AD1" s="10"/>
    </row>
    <row r="2" spans="1:31" x14ac:dyDescent="0.25">
      <c r="A2" t="s">
        <v>15</v>
      </c>
      <c r="B2" s="1">
        <v>43259.625</v>
      </c>
      <c r="C2" s="1">
        <v>43300.554861111108</v>
      </c>
      <c r="D2" s="4">
        <v>7.88</v>
      </c>
      <c r="E2">
        <f>D2-$D$17</f>
        <v>0.62000000000000011</v>
      </c>
      <c r="F2">
        <f>(D2/100)*U2</f>
        <v>0.51850399999999996</v>
      </c>
      <c r="G2" s="2">
        <f>(C2-B2)*24</f>
        <v>982.31666666659294</v>
      </c>
      <c r="H2" s="3">
        <f>1-EXP(-$AE$3*G2)</f>
        <v>0.99998472684942397</v>
      </c>
      <c r="I2">
        <v>1</v>
      </c>
      <c r="J2">
        <v>1</v>
      </c>
      <c r="K2">
        <f>E2/((1+H2)*(I2/J2))</f>
        <v>0.31000236735641784</v>
      </c>
      <c r="L2">
        <f>O2*H2*I2</f>
        <v>0.30999763264358227</v>
      </c>
      <c r="M2">
        <f>N2+O2</f>
        <v>0.62000000000000011</v>
      </c>
      <c r="N2">
        <f>L2/I2</f>
        <v>0.30999763264358227</v>
      </c>
      <c r="O2">
        <f>K2/J2</f>
        <v>0.31000236735641784</v>
      </c>
      <c r="P2">
        <f>O2/60</f>
        <v>5.1667061226069637E-3</v>
      </c>
      <c r="Q2">
        <f>(C2-$AE$6)*24</f>
        <v>1057.3166666665929</v>
      </c>
      <c r="R2" s="3">
        <f>EXP(-$AE$9*Q2)</f>
        <v>0.99709929674085984</v>
      </c>
      <c r="S2">
        <f>P2/R2</f>
        <v>5.1817368034407108E-3</v>
      </c>
      <c r="T2">
        <f>D2*(U2/100)</f>
        <v>0.51850399999999996</v>
      </c>
      <c r="U2" s="5">
        <v>6.58</v>
      </c>
      <c r="V2" s="5">
        <f>SQRT((T2^2)+($T$17^2))</f>
        <v>0.71844528957743181</v>
      </c>
      <c r="W2" s="5">
        <f>V2/(1+H2)</f>
        <v>0.35922538804043702</v>
      </c>
      <c r="X2" s="5">
        <f>W2/J2</f>
        <v>0.35922538804043702</v>
      </c>
      <c r="Y2" s="5">
        <f>(X2/O2)</f>
        <v>1.1587827251248897</v>
      </c>
      <c r="Z2" s="5">
        <f>X2^2</f>
        <v>0.12904287941280254</v>
      </c>
      <c r="AA2" s="5">
        <f>X2/60</f>
        <v>5.98708980067395E-3</v>
      </c>
      <c r="AB2" s="5">
        <f>AA2/R2</f>
        <v>6.0045070939709622E-3</v>
      </c>
      <c r="AC2" s="5">
        <f>AB2^2</f>
        <v>3.6054105441547607E-5</v>
      </c>
      <c r="AD2" s="11"/>
      <c r="AE2" t="s">
        <v>2</v>
      </c>
    </row>
    <row r="3" spans="1:31" x14ac:dyDescent="0.25">
      <c r="A3" t="s">
        <v>16</v>
      </c>
      <c r="B3" s="1">
        <v>43259.625</v>
      </c>
      <c r="C3" s="1">
        <v>43300.577777777777</v>
      </c>
      <c r="D3" s="4">
        <v>6.75</v>
      </c>
      <c r="E3">
        <f t="shared" ref="E3:E17" si="0">D3-$D$17</f>
        <v>-0.50999999999999979</v>
      </c>
      <c r="F3">
        <f t="shared" ref="F3:F17" si="1">(D3/100)*U3</f>
        <v>0.47992500000000005</v>
      </c>
      <c r="G3" s="2">
        <f t="shared" ref="G3:G17" si="2">(C3-B3)*24</f>
        <v>982.8666666666395</v>
      </c>
      <c r="H3" s="3">
        <f t="shared" ref="H3:H17" si="3">1-EXP(-$AE$3*G3)</f>
        <v>0.99998482138621336</v>
      </c>
      <c r="I3">
        <v>1</v>
      </c>
      <c r="J3">
        <v>1</v>
      </c>
      <c r="K3">
        <f t="shared" ref="K3:K17" si="4">E3/((1+H3)*(I3/J3))</f>
        <v>-0.25500193528794518</v>
      </c>
      <c r="L3">
        <f t="shared" ref="L3:L17" si="5">O3*H3*I3</f>
        <v>-0.25499806471205461</v>
      </c>
      <c r="M3">
        <f t="shared" ref="M3:M17" si="6">N3+O3</f>
        <v>-0.50999999999999979</v>
      </c>
      <c r="N3">
        <f t="shared" ref="N3:N17" si="7">L3/I3</f>
        <v>-0.25499806471205461</v>
      </c>
      <c r="O3">
        <f t="shared" ref="O3:O17" si="8">K3/J3</f>
        <v>-0.25500193528794518</v>
      </c>
      <c r="P3">
        <f t="shared" ref="P3:P17" si="9">O3/60</f>
        <v>-4.2500322547990863E-3</v>
      </c>
      <c r="Q3">
        <f t="shared" ref="Q3:Q16" si="10">(C3-$AE$6)*24</f>
        <v>1057.8666666666395</v>
      </c>
      <c r="R3" s="3">
        <f t="shared" ref="R3:R16" si="11">EXP(-$AE$9*Q3)</f>
        <v>0.99709779003097165</v>
      </c>
      <c r="S3">
        <f t="shared" ref="S3:S16" si="12">P3/R3</f>
        <v>-4.262402642239406E-3</v>
      </c>
      <c r="T3">
        <f t="shared" ref="T3:T17" si="13">D3*(U3/100)</f>
        <v>0.47992499999999999</v>
      </c>
      <c r="U3" s="5">
        <v>7.11</v>
      </c>
      <c r="V3" s="5">
        <f t="shared" ref="V3:V17" si="14">SQRT((T3^2)+($T$17^2))</f>
        <v>0.69111883328773493</v>
      </c>
      <c r="W3" s="5">
        <f t="shared" ref="W3:W17" si="15">V3/(1+H3)</f>
        <v>0.34556203922023382</v>
      </c>
      <c r="X3" s="5">
        <f t="shared" ref="X3:X17" si="16">W3/J3</f>
        <v>0.34556203922023382</v>
      </c>
      <c r="Y3" s="5">
        <f t="shared" ref="Y3:Y16" si="17">(X3/O3)</f>
        <v>-1.3551349672308535</v>
      </c>
      <c r="Z3" s="5">
        <f t="shared" ref="Z3:Z17" si="18">X3^2</f>
        <v>0.11941312295004641</v>
      </c>
      <c r="AA3" s="5">
        <f t="shared" ref="AA3:AA17" si="19">X3/60</f>
        <v>5.7593673203372303E-3</v>
      </c>
      <c r="AB3" s="5">
        <f t="shared" ref="AB3:AB16" si="20">AA3/R3</f>
        <v>5.7761308649158013E-3</v>
      </c>
      <c r="AC3" s="5">
        <f t="shared" ref="AC3:AC17" si="21">AB3^2</f>
        <v>3.3363687768632965E-5</v>
      </c>
      <c r="AD3" s="11"/>
      <c r="AE3">
        <f>LN(2)/61.4</f>
        <v>1.1289042028663604E-2</v>
      </c>
    </row>
    <row r="4" spans="1:31" x14ac:dyDescent="0.25">
      <c r="A4" t="s">
        <v>17</v>
      </c>
      <c r="B4" s="1">
        <v>43259.625</v>
      </c>
      <c r="C4" s="1">
        <v>43300.600694386572</v>
      </c>
      <c r="D4" s="4">
        <v>8.0500000000000007</v>
      </c>
      <c r="E4">
        <f t="shared" si="0"/>
        <v>0.79000000000000092</v>
      </c>
      <c r="F4">
        <f t="shared" si="1"/>
        <v>0.52405500000000005</v>
      </c>
      <c r="G4" s="2">
        <f t="shared" si="2"/>
        <v>983.41666527773486</v>
      </c>
      <c r="H4" s="3">
        <f t="shared" si="3"/>
        <v>0.99998491533760836</v>
      </c>
      <c r="I4">
        <v>1</v>
      </c>
      <c r="J4">
        <v>1</v>
      </c>
      <c r="K4">
        <f t="shared" si="4"/>
        <v>0.39500297924329325</v>
      </c>
      <c r="L4">
        <f t="shared" si="5"/>
        <v>0.39499702075670767</v>
      </c>
      <c r="M4">
        <f t="shared" si="6"/>
        <v>0.79000000000000092</v>
      </c>
      <c r="N4">
        <f t="shared" si="7"/>
        <v>0.39499702075670767</v>
      </c>
      <c r="O4">
        <f t="shared" si="8"/>
        <v>0.39500297924329325</v>
      </c>
      <c r="P4">
        <f t="shared" si="9"/>
        <v>6.5833829873882211E-3</v>
      </c>
      <c r="Q4">
        <f t="shared" si="10"/>
        <v>1058.4166652777349</v>
      </c>
      <c r="R4" s="3">
        <f t="shared" si="11"/>
        <v>0.99709628332716516</v>
      </c>
      <c r="S4">
        <f t="shared" si="12"/>
        <v>6.6025549362398886E-3</v>
      </c>
      <c r="T4">
        <f t="shared" si="13"/>
        <v>0.52405499999999994</v>
      </c>
      <c r="U4" s="5">
        <v>6.51</v>
      </c>
      <c r="V4" s="5">
        <f t="shared" si="14"/>
        <v>0.72246168003915601</v>
      </c>
      <c r="W4" s="5">
        <f t="shared" si="15"/>
        <v>0.36123356456276096</v>
      </c>
      <c r="X4" s="5">
        <f t="shared" si="16"/>
        <v>0.36123356456276096</v>
      </c>
      <c r="Y4" s="5">
        <f t="shared" si="17"/>
        <v>0.914508455745766</v>
      </c>
      <c r="Z4" s="5">
        <f t="shared" si="18"/>
        <v>0.13048968816671838</v>
      </c>
      <c r="AA4" s="5">
        <f t="shared" si="19"/>
        <v>6.020559409379349E-3</v>
      </c>
      <c r="AB4" s="5">
        <f t="shared" si="20"/>
        <v>6.0380923187173243E-3</v>
      </c>
      <c r="AC4" s="5">
        <f t="shared" si="21"/>
        <v>3.6458558849353155E-5</v>
      </c>
      <c r="AD4" s="11"/>
    </row>
    <row r="5" spans="1:31" x14ac:dyDescent="0.25">
      <c r="A5" t="s">
        <v>18</v>
      </c>
      <c r="B5" s="1">
        <v>43259.625</v>
      </c>
      <c r="C5" s="1">
        <v>43300.623611053241</v>
      </c>
      <c r="D5" s="4">
        <v>7.5</v>
      </c>
      <c r="E5">
        <f t="shared" si="0"/>
        <v>0.24000000000000021</v>
      </c>
      <c r="F5">
        <f t="shared" si="1"/>
        <v>0.50549999999999995</v>
      </c>
      <c r="G5" s="2">
        <f t="shared" si="2"/>
        <v>983.96666527778143</v>
      </c>
      <c r="H5" s="3">
        <f t="shared" si="3"/>
        <v>0.99998500870770546</v>
      </c>
      <c r="I5">
        <v>1</v>
      </c>
      <c r="J5">
        <v>1</v>
      </c>
      <c r="K5">
        <f t="shared" si="4"/>
        <v>0.12000089948428</v>
      </c>
      <c r="L5">
        <f t="shared" si="5"/>
        <v>0.11999910051572023</v>
      </c>
      <c r="M5">
        <f t="shared" si="6"/>
        <v>0.24000000000000021</v>
      </c>
      <c r="N5">
        <f t="shared" si="7"/>
        <v>0.11999910051572023</v>
      </c>
      <c r="O5">
        <f t="shared" si="8"/>
        <v>0.12000089948428</v>
      </c>
      <c r="P5">
        <f t="shared" si="9"/>
        <v>2.0000149914046667E-3</v>
      </c>
      <c r="Q5">
        <f t="shared" si="10"/>
        <v>1058.9666652777814</v>
      </c>
      <c r="R5" s="3">
        <f t="shared" si="11"/>
        <v>0.99709477662183055</v>
      </c>
      <c r="S5">
        <f t="shared" si="12"/>
        <v>2.0058424116719798E-3</v>
      </c>
      <c r="T5">
        <f t="shared" si="13"/>
        <v>0.50550000000000006</v>
      </c>
      <c r="U5" s="5">
        <v>6.74</v>
      </c>
      <c r="V5" s="5">
        <f t="shared" si="14"/>
        <v>0.70911739937756424</v>
      </c>
      <c r="W5" s="5">
        <f t="shared" si="15"/>
        <v>0.35456135735525435</v>
      </c>
      <c r="X5" s="5">
        <f t="shared" si="16"/>
        <v>0.35456135735525435</v>
      </c>
      <c r="Y5" s="5">
        <f t="shared" si="17"/>
        <v>2.9546558307398483</v>
      </c>
      <c r="Z5" s="5">
        <f t="shared" si="18"/>
        <v>0.12571375612960037</v>
      </c>
      <c r="AA5" s="5">
        <f t="shared" si="19"/>
        <v>5.9093559559209056E-3</v>
      </c>
      <c r="AB5" s="5">
        <f t="shared" si="20"/>
        <v>5.9265739771918943E-3</v>
      </c>
      <c r="AC5" s="5">
        <f t="shared" si="21"/>
        <v>3.5124279107128147E-5</v>
      </c>
      <c r="AD5" s="11"/>
    </row>
    <row r="6" spans="1:31" x14ac:dyDescent="0.25">
      <c r="A6" t="s">
        <v>19</v>
      </c>
      <c r="B6" s="1">
        <v>43259.625</v>
      </c>
      <c r="C6" s="1">
        <v>43300.646527719909</v>
      </c>
      <c r="D6" s="4">
        <v>8.9</v>
      </c>
      <c r="E6">
        <f t="shared" si="0"/>
        <v>1.6400000000000006</v>
      </c>
      <c r="F6">
        <f t="shared" si="1"/>
        <v>0.55091000000000012</v>
      </c>
      <c r="G6" s="2">
        <f t="shared" si="2"/>
        <v>984.516665277828</v>
      </c>
      <c r="H6" s="3">
        <f t="shared" si="3"/>
        <v>0.99998510149986619</v>
      </c>
      <c r="I6">
        <v>1</v>
      </c>
      <c r="J6">
        <v>1</v>
      </c>
      <c r="K6">
        <f t="shared" si="4"/>
        <v>0.82000610843055832</v>
      </c>
      <c r="L6">
        <f t="shared" si="5"/>
        <v>0.81999389156944213</v>
      </c>
      <c r="M6">
        <f t="shared" si="6"/>
        <v>1.6400000000000006</v>
      </c>
      <c r="N6">
        <f t="shared" si="7"/>
        <v>0.81999389156944213</v>
      </c>
      <c r="O6">
        <f t="shared" si="8"/>
        <v>0.82000610843055832</v>
      </c>
      <c r="P6">
        <f t="shared" si="9"/>
        <v>1.3666768473842638E-2</v>
      </c>
      <c r="Q6">
        <f t="shared" si="10"/>
        <v>1059.516665277828</v>
      </c>
      <c r="R6" s="3">
        <f t="shared" si="11"/>
        <v>0.99709326991877267</v>
      </c>
      <c r="S6">
        <f t="shared" si="12"/>
        <v>1.3706609889118988E-2</v>
      </c>
      <c r="T6">
        <f t="shared" si="13"/>
        <v>0.55091000000000001</v>
      </c>
      <c r="U6" s="5">
        <v>6.19</v>
      </c>
      <c r="V6" s="5">
        <f t="shared" si="14"/>
        <v>0.7421718562435522</v>
      </c>
      <c r="W6" s="5">
        <f t="shared" si="15"/>
        <v>0.3710886924542432</v>
      </c>
      <c r="X6" s="5">
        <f t="shared" si="16"/>
        <v>0.3710886924542432</v>
      </c>
      <c r="Y6" s="5">
        <f t="shared" si="17"/>
        <v>0.45254381478265365</v>
      </c>
      <c r="Z6" s="5">
        <f t="shared" si="18"/>
        <v>0.13770681766739989</v>
      </c>
      <c r="AA6" s="5">
        <f t="shared" si="19"/>
        <v>6.1848115409040534E-3</v>
      </c>
      <c r="AB6" s="5">
        <f t="shared" si="20"/>
        <v>6.202841526959553E-3</v>
      </c>
      <c r="AC6" s="5">
        <f t="shared" si="21"/>
        <v>3.8475243008573916E-5</v>
      </c>
      <c r="AD6" s="11"/>
      <c r="AE6" s="1">
        <v>43256.5</v>
      </c>
    </row>
    <row r="7" spans="1:31" x14ac:dyDescent="0.25">
      <c r="A7" t="s">
        <v>20</v>
      </c>
      <c r="B7" s="1">
        <v>43259.625</v>
      </c>
      <c r="C7" s="1">
        <v>43300.669444386571</v>
      </c>
      <c r="D7" s="4">
        <v>56.43</v>
      </c>
      <c r="E7">
        <f t="shared" si="0"/>
        <v>49.17</v>
      </c>
      <c r="F7">
        <f t="shared" si="1"/>
        <v>1.3881780000000001</v>
      </c>
      <c r="G7" s="2">
        <f t="shared" si="2"/>
        <v>985.06666527769994</v>
      </c>
      <c r="H7" s="3">
        <f t="shared" si="3"/>
        <v>0.99998519371766781</v>
      </c>
      <c r="I7">
        <v>1</v>
      </c>
      <c r="J7">
        <v>1</v>
      </c>
      <c r="K7">
        <f t="shared" si="4"/>
        <v>24.585182007572996</v>
      </c>
      <c r="L7">
        <f t="shared" si="5"/>
        <v>24.584817992427002</v>
      </c>
      <c r="M7">
        <f t="shared" si="6"/>
        <v>49.17</v>
      </c>
      <c r="N7">
        <f t="shared" si="7"/>
        <v>24.584817992427002</v>
      </c>
      <c r="O7">
        <f t="shared" si="8"/>
        <v>24.585182007572996</v>
      </c>
      <c r="P7">
        <f t="shared" si="9"/>
        <v>0.40975303345954994</v>
      </c>
      <c r="Q7">
        <f t="shared" si="10"/>
        <v>1060.0666652776999</v>
      </c>
      <c r="R7" s="3">
        <f t="shared" si="11"/>
        <v>0.99709176321799198</v>
      </c>
      <c r="S7">
        <f t="shared" si="12"/>
        <v>0.41094816803733492</v>
      </c>
      <c r="T7">
        <f t="shared" si="13"/>
        <v>1.3881779999999999</v>
      </c>
      <c r="U7" s="5">
        <v>2.46</v>
      </c>
      <c r="V7" s="5">
        <f t="shared" si="14"/>
        <v>1.4745695628840301</v>
      </c>
      <c r="W7" s="5">
        <f t="shared" si="15"/>
        <v>0.73729023970573992</v>
      </c>
      <c r="X7" s="5">
        <f t="shared" si="16"/>
        <v>0.73729023970573992</v>
      </c>
      <c r="Y7" s="5">
        <f t="shared" si="17"/>
        <v>2.9989212179866383E-2</v>
      </c>
      <c r="Z7" s="5">
        <f t="shared" si="18"/>
        <v>0.54359689756534746</v>
      </c>
      <c r="AA7" s="5">
        <f t="shared" si="19"/>
        <v>1.2288170661762332E-2</v>
      </c>
      <c r="AB7" s="5">
        <f t="shared" si="20"/>
        <v>1.232401180619902E-2</v>
      </c>
      <c r="AC7" s="5">
        <f t="shared" si="21"/>
        <v>1.5188126699933283E-4</v>
      </c>
      <c r="AD7" s="11"/>
    </row>
    <row r="8" spans="1:31" x14ac:dyDescent="0.25">
      <c r="A8" t="s">
        <v>21</v>
      </c>
      <c r="B8" s="1">
        <v>43259.625</v>
      </c>
      <c r="C8" s="1">
        <v>43300.692361053239</v>
      </c>
      <c r="D8" s="4">
        <v>543.84</v>
      </c>
      <c r="E8">
        <f t="shared" si="0"/>
        <v>536.58000000000004</v>
      </c>
      <c r="F8">
        <f t="shared" si="1"/>
        <v>4.296336000000001</v>
      </c>
      <c r="G8" s="2">
        <f t="shared" si="2"/>
        <v>985.61666527774651</v>
      </c>
      <c r="H8" s="3">
        <f t="shared" si="3"/>
        <v>0.99998528536466547</v>
      </c>
      <c r="I8">
        <v>1</v>
      </c>
      <c r="J8">
        <v>1</v>
      </c>
      <c r="K8">
        <f t="shared" si="4"/>
        <v>268.29197390927965</v>
      </c>
      <c r="L8">
        <f t="shared" si="5"/>
        <v>268.28802609072039</v>
      </c>
      <c r="M8">
        <f t="shared" si="6"/>
        <v>536.58000000000004</v>
      </c>
      <c r="N8">
        <f t="shared" si="7"/>
        <v>268.28802609072039</v>
      </c>
      <c r="O8">
        <f t="shared" si="8"/>
        <v>268.29197390927965</v>
      </c>
      <c r="P8">
        <f t="shared" si="9"/>
        <v>4.4715328984879941</v>
      </c>
      <c r="Q8">
        <f t="shared" si="10"/>
        <v>1060.6166652777465</v>
      </c>
      <c r="R8" s="3">
        <f t="shared" si="11"/>
        <v>0.99709025651948757</v>
      </c>
      <c r="S8">
        <f t="shared" si="12"/>
        <v>4.4845818813801639</v>
      </c>
      <c r="T8">
        <f t="shared" si="13"/>
        <v>4.296336000000001</v>
      </c>
      <c r="U8" s="5">
        <v>0.79</v>
      </c>
      <c r="V8" s="5">
        <f t="shared" si="14"/>
        <v>4.325022573466641</v>
      </c>
      <c r="W8" s="5">
        <f t="shared" si="15"/>
        <v>2.1625271971328739</v>
      </c>
      <c r="X8" s="5">
        <f t="shared" si="16"/>
        <v>2.1625271971328739</v>
      </c>
      <c r="Y8" s="5">
        <f t="shared" si="17"/>
        <v>8.0603499449600075E-3</v>
      </c>
      <c r="Z8" s="5">
        <f t="shared" si="18"/>
        <v>4.6765238783393634</v>
      </c>
      <c r="AA8" s="5">
        <f t="shared" si="19"/>
        <v>3.6042119952214562E-2</v>
      </c>
      <c r="AB8" s="5">
        <f t="shared" si="20"/>
        <v>3.6147299320751246E-2</v>
      </c>
      <c r="AC8" s="5">
        <f t="shared" si="21"/>
        <v>1.3066272481839834E-3</v>
      </c>
      <c r="AD8" s="11"/>
      <c r="AE8" t="s">
        <v>140</v>
      </c>
    </row>
    <row r="9" spans="1:31" x14ac:dyDescent="0.25">
      <c r="A9" t="s">
        <v>22</v>
      </c>
      <c r="B9" s="1">
        <v>43259.625</v>
      </c>
      <c r="C9" s="1">
        <v>43300.715277719908</v>
      </c>
      <c r="D9" s="4">
        <v>583.29</v>
      </c>
      <c r="E9">
        <f t="shared" si="0"/>
        <v>576.03</v>
      </c>
      <c r="F9">
        <f t="shared" si="1"/>
        <v>4.4330039999999995</v>
      </c>
      <c r="G9" s="2">
        <f t="shared" si="2"/>
        <v>986.16666527779307</v>
      </c>
      <c r="H9" s="3">
        <f t="shared" si="3"/>
        <v>0.99998537644439223</v>
      </c>
      <c r="I9">
        <v>1</v>
      </c>
      <c r="J9">
        <v>1</v>
      </c>
      <c r="K9">
        <f t="shared" si="4"/>
        <v>288.01710591708218</v>
      </c>
      <c r="L9">
        <f t="shared" si="5"/>
        <v>288.0128940829178</v>
      </c>
      <c r="M9">
        <f t="shared" si="6"/>
        <v>576.03</v>
      </c>
      <c r="N9">
        <f t="shared" si="7"/>
        <v>288.0128940829178</v>
      </c>
      <c r="O9">
        <f t="shared" si="8"/>
        <v>288.01710591708218</v>
      </c>
      <c r="P9">
        <f t="shared" si="9"/>
        <v>4.8002850986180361</v>
      </c>
      <c r="Q9">
        <f t="shared" si="10"/>
        <v>1061.1666652777931</v>
      </c>
      <c r="R9" s="3">
        <f t="shared" si="11"/>
        <v>0.99708874982326001</v>
      </c>
      <c r="S9">
        <f t="shared" si="12"/>
        <v>4.8143007324763376</v>
      </c>
      <c r="T9">
        <f t="shared" si="13"/>
        <v>4.4330039999999995</v>
      </c>
      <c r="U9" s="5">
        <v>0.76</v>
      </c>
      <c r="V9" s="5">
        <f t="shared" si="14"/>
        <v>4.4608117759120924</v>
      </c>
      <c r="W9" s="5">
        <f t="shared" si="15"/>
        <v>2.2304221963075546</v>
      </c>
      <c r="X9" s="5">
        <f t="shared" si="16"/>
        <v>2.2304221963075546</v>
      </c>
      <c r="Y9" s="5">
        <f t="shared" si="17"/>
        <v>7.7440615521970953E-3</v>
      </c>
      <c r="Z9" s="5">
        <f t="shared" si="18"/>
        <v>4.9747831737814154</v>
      </c>
      <c r="AA9" s="5">
        <f t="shared" si="19"/>
        <v>3.7173703271792577E-2</v>
      </c>
      <c r="AB9" s="5">
        <f t="shared" si="20"/>
        <v>3.7282241203084321E-2</v>
      </c>
      <c r="AC9" s="5">
        <f t="shared" si="21"/>
        <v>1.3899655091249583E-3</v>
      </c>
      <c r="AD9" s="11"/>
      <c r="AE9">
        <f>LN(2)/252288</f>
        <v>2.7474441137110973E-6</v>
      </c>
    </row>
    <row r="10" spans="1:31" x14ac:dyDescent="0.25">
      <c r="A10" t="s">
        <v>23</v>
      </c>
      <c r="B10" s="1">
        <v>43259.625</v>
      </c>
      <c r="C10" s="1">
        <v>43300.736805555556</v>
      </c>
      <c r="D10" s="4">
        <v>182.71</v>
      </c>
      <c r="E10">
        <f t="shared" si="0"/>
        <v>175.45000000000002</v>
      </c>
      <c r="F10">
        <f t="shared" si="1"/>
        <v>2.5031270000000005</v>
      </c>
      <c r="G10" s="2">
        <f t="shared" si="2"/>
        <v>986.68333333334886</v>
      </c>
      <c r="H10" s="3">
        <f t="shared" si="3"/>
        <v>0.99998546149075518</v>
      </c>
      <c r="I10">
        <v>1</v>
      </c>
      <c r="J10">
        <v>1</v>
      </c>
      <c r="K10">
        <f t="shared" si="4"/>
        <v>87.725637699997364</v>
      </c>
      <c r="L10">
        <f t="shared" si="5"/>
        <v>87.724362300002653</v>
      </c>
      <c r="M10">
        <f t="shared" si="6"/>
        <v>175.45000000000002</v>
      </c>
      <c r="N10">
        <f t="shared" si="7"/>
        <v>87.724362300002653</v>
      </c>
      <c r="O10">
        <f t="shared" si="8"/>
        <v>87.725637699997364</v>
      </c>
      <c r="P10">
        <f t="shared" si="9"/>
        <v>1.4620939616666226</v>
      </c>
      <c r="Q10">
        <f t="shared" si="10"/>
        <v>1061.6833333333489</v>
      </c>
      <c r="R10" s="3">
        <f t="shared" si="11"/>
        <v>0.99708733444022457</v>
      </c>
      <c r="S10">
        <f t="shared" si="12"/>
        <v>1.4663649924782745</v>
      </c>
      <c r="T10">
        <f t="shared" si="13"/>
        <v>2.5031270000000001</v>
      </c>
      <c r="U10" s="5">
        <v>1.37</v>
      </c>
      <c r="V10" s="5">
        <f t="shared" si="14"/>
        <v>2.5520505508764906</v>
      </c>
      <c r="W10" s="5">
        <f t="shared" si="15"/>
        <v>1.2760345512583053</v>
      </c>
      <c r="X10" s="5">
        <f t="shared" si="16"/>
        <v>1.2760345512583053</v>
      </c>
      <c r="Y10" s="5">
        <f t="shared" si="17"/>
        <v>1.4545742666722657E-2</v>
      </c>
      <c r="Z10" s="5">
        <f t="shared" si="18"/>
        <v>1.6282641760049847</v>
      </c>
      <c r="AA10" s="5">
        <f t="shared" si="19"/>
        <v>2.1267242520971754E-2</v>
      </c>
      <c r="AB10" s="5">
        <f t="shared" si="20"/>
        <v>2.1329367836079687E-2</v>
      </c>
      <c r="AC10" s="5">
        <f t="shared" si="21"/>
        <v>4.5494193228679067E-4</v>
      </c>
      <c r="AD10" s="11"/>
    </row>
    <row r="11" spans="1:31" x14ac:dyDescent="0.25">
      <c r="A11" t="s">
        <v>24</v>
      </c>
      <c r="B11" s="1">
        <v>43259.625</v>
      </c>
      <c r="C11" s="1">
        <v>43300.759722222225</v>
      </c>
      <c r="D11" s="4">
        <v>50.63</v>
      </c>
      <c r="E11">
        <f t="shared" si="0"/>
        <v>43.370000000000005</v>
      </c>
      <c r="F11">
        <f t="shared" si="1"/>
        <v>1.3163799999999999</v>
      </c>
      <c r="G11" s="2">
        <f t="shared" si="2"/>
        <v>987.23333333339542</v>
      </c>
      <c r="H11" s="3">
        <f t="shared" si="3"/>
        <v>0.99998555148030777</v>
      </c>
      <c r="I11">
        <v>1</v>
      </c>
      <c r="J11">
        <v>1</v>
      </c>
      <c r="K11">
        <f t="shared" si="4"/>
        <v>21.685156659206513</v>
      </c>
      <c r="L11">
        <f t="shared" si="5"/>
        <v>21.684843340793492</v>
      </c>
      <c r="M11">
        <f t="shared" si="6"/>
        <v>43.370000000000005</v>
      </c>
      <c r="N11">
        <f t="shared" si="7"/>
        <v>21.684843340793492</v>
      </c>
      <c r="O11">
        <f t="shared" si="8"/>
        <v>21.685156659206513</v>
      </c>
      <c r="P11">
        <f t="shared" si="9"/>
        <v>0.36141927765344189</v>
      </c>
      <c r="Q11">
        <f t="shared" si="10"/>
        <v>1062.2333333333954</v>
      </c>
      <c r="R11" s="3">
        <f t="shared" si="11"/>
        <v>0.99708582774841248</v>
      </c>
      <c r="S11">
        <f t="shared" si="12"/>
        <v>0.36247559397127066</v>
      </c>
      <c r="T11">
        <f t="shared" si="13"/>
        <v>1.3163800000000001</v>
      </c>
      <c r="U11" s="5">
        <v>2.6</v>
      </c>
      <c r="V11" s="5">
        <f t="shared" si="14"/>
        <v>1.4071863915274339</v>
      </c>
      <c r="W11" s="5">
        <f t="shared" si="15"/>
        <v>0.70359827874050984</v>
      </c>
      <c r="X11" s="5">
        <f t="shared" si="16"/>
        <v>0.70359827874050984</v>
      </c>
      <c r="Y11" s="5">
        <f t="shared" si="17"/>
        <v>3.2446077738700341E-2</v>
      </c>
      <c r="Z11" s="5">
        <f t="shared" si="18"/>
        <v>0.49505053784660819</v>
      </c>
      <c r="AA11" s="5">
        <f t="shared" si="19"/>
        <v>1.1726637979008497E-2</v>
      </c>
      <c r="AB11" s="5">
        <f t="shared" si="20"/>
        <v>1.1760911300373428E-2</v>
      </c>
      <c r="AC11" s="5">
        <f t="shared" si="21"/>
        <v>1.3831903461525139E-4</v>
      </c>
      <c r="AD11" s="11"/>
    </row>
    <row r="12" spans="1:31" x14ac:dyDescent="0.25">
      <c r="A12" t="s">
        <v>25</v>
      </c>
      <c r="B12" s="1">
        <v>43259.625</v>
      </c>
      <c r="C12" s="1">
        <v>43300.782638888886</v>
      </c>
      <c r="D12" s="4">
        <v>18.829999999999998</v>
      </c>
      <c r="E12">
        <f t="shared" si="0"/>
        <v>11.569999999999999</v>
      </c>
      <c r="F12">
        <f t="shared" si="1"/>
        <v>0.80215799999999993</v>
      </c>
      <c r="G12" s="2">
        <f t="shared" si="2"/>
        <v>987.78333333326736</v>
      </c>
      <c r="H12" s="3">
        <f t="shared" si="3"/>
        <v>0.99998564091284869</v>
      </c>
      <c r="I12">
        <v>1</v>
      </c>
      <c r="J12">
        <v>1</v>
      </c>
      <c r="K12">
        <f t="shared" si="4"/>
        <v>5.785041533957779</v>
      </c>
      <c r="L12">
        <f t="shared" si="5"/>
        <v>5.7849584660422186</v>
      </c>
      <c r="M12">
        <f t="shared" si="6"/>
        <v>11.569999999999997</v>
      </c>
      <c r="N12">
        <f t="shared" si="7"/>
        <v>5.7849584660422186</v>
      </c>
      <c r="O12">
        <f t="shared" si="8"/>
        <v>5.785041533957779</v>
      </c>
      <c r="P12">
        <f t="shared" si="9"/>
        <v>9.6417358899296313E-2</v>
      </c>
      <c r="Q12">
        <f t="shared" si="10"/>
        <v>1062.7833333332674</v>
      </c>
      <c r="R12" s="3">
        <f t="shared" si="11"/>
        <v>0.99708432105887768</v>
      </c>
      <c r="S12">
        <f t="shared" si="12"/>
        <v>9.6699303020735081E-2</v>
      </c>
      <c r="T12">
        <f t="shared" si="13"/>
        <v>0.80215799999999993</v>
      </c>
      <c r="U12" s="5">
        <v>4.26</v>
      </c>
      <c r="V12" s="5">
        <f t="shared" si="14"/>
        <v>0.94380861039937536</v>
      </c>
      <c r="W12" s="5">
        <f t="shared" si="15"/>
        <v>0.47190769328153526</v>
      </c>
      <c r="X12" s="5">
        <f t="shared" si="16"/>
        <v>0.47190769328153526</v>
      </c>
      <c r="Y12" s="5">
        <f t="shared" si="17"/>
        <v>8.1573777908329773E-2</v>
      </c>
      <c r="Z12" s="5">
        <f t="shared" si="18"/>
        <v>0.22269687097829954</v>
      </c>
      <c r="AA12" s="5">
        <f t="shared" si="19"/>
        <v>7.8651282213589215E-3</v>
      </c>
      <c r="AB12" s="5">
        <f t="shared" si="20"/>
        <v>7.8881274685037271E-3</v>
      </c>
      <c r="AC12" s="5">
        <f t="shared" si="21"/>
        <v>6.2222554959363025E-5</v>
      </c>
      <c r="AD12" s="11"/>
    </row>
    <row r="13" spans="1:31" x14ac:dyDescent="0.25">
      <c r="A13" t="s">
        <v>26</v>
      </c>
      <c r="B13" s="1">
        <v>43259.625</v>
      </c>
      <c r="C13" s="1">
        <v>43300.805555555555</v>
      </c>
      <c r="D13" s="4">
        <v>11.77</v>
      </c>
      <c r="E13">
        <f t="shared" si="0"/>
        <v>4.51</v>
      </c>
      <c r="F13">
        <f t="shared" si="1"/>
        <v>0.63322599999999996</v>
      </c>
      <c r="G13" s="2">
        <f t="shared" si="2"/>
        <v>988.33333333331393</v>
      </c>
      <c r="H13" s="3">
        <f t="shared" si="3"/>
        <v>0.99998572979182565</v>
      </c>
      <c r="I13">
        <v>1</v>
      </c>
      <c r="J13">
        <v>1</v>
      </c>
      <c r="K13">
        <f t="shared" si="4"/>
        <v>2.2550160897745184</v>
      </c>
      <c r="L13">
        <f t="shared" si="5"/>
        <v>2.2549839102254809</v>
      </c>
      <c r="M13">
        <f t="shared" si="6"/>
        <v>4.51</v>
      </c>
      <c r="N13">
        <f t="shared" si="7"/>
        <v>2.2549839102254809</v>
      </c>
      <c r="O13">
        <f t="shared" si="8"/>
        <v>2.2550160897745184</v>
      </c>
      <c r="P13">
        <f t="shared" si="9"/>
        <v>3.7583601496241972E-2</v>
      </c>
      <c r="Q13">
        <f t="shared" si="10"/>
        <v>1063.3333333333139</v>
      </c>
      <c r="R13" s="3">
        <f t="shared" si="11"/>
        <v>0.99708281437161905</v>
      </c>
      <c r="S13">
        <f t="shared" si="12"/>
        <v>3.7693560609534611E-2</v>
      </c>
      <c r="T13">
        <f t="shared" si="13"/>
        <v>0.63322599999999996</v>
      </c>
      <c r="U13" s="5">
        <v>5.38</v>
      </c>
      <c r="V13" s="5">
        <f t="shared" si="14"/>
        <v>0.80516607179885558</v>
      </c>
      <c r="W13" s="5">
        <f t="shared" si="15"/>
        <v>0.40258590839178815</v>
      </c>
      <c r="X13" s="5">
        <f t="shared" si="16"/>
        <v>0.40258590839178815</v>
      </c>
      <c r="Y13" s="5">
        <f t="shared" si="17"/>
        <v>0.17852906248311654</v>
      </c>
      <c r="Z13" s="5">
        <f t="shared" si="18"/>
        <v>0.16207541363564124</v>
      </c>
      <c r="AA13" s="5">
        <f t="shared" si="19"/>
        <v>6.7097651398631362E-3</v>
      </c>
      <c r="AB13" s="5">
        <f t="shared" si="20"/>
        <v>6.7293960372707459E-3</v>
      </c>
      <c r="AC13" s="5">
        <f t="shared" si="21"/>
        <v>4.5284771026435218E-5</v>
      </c>
      <c r="AD13" s="11"/>
    </row>
    <row r="14" spans="1:31" x14ac:dyDescent="0.25">
      <c r="A14" t="s">
        <v>27</v>
      </c>
      <c r="B14" s="1">
        <v>43259.625</v>
      </c>
      <c r="C14" s="1">
        <v>43300.828472222223</v>
      </c>
      <c r="D14" s="4">
        <v>10.57</v>
      </c>
      <c r="E14">
        <f t="shared" si="0"/>
        <v>3.3100000000000005</v>
      </c>
      <c r="F14">
        <f t="shared" si="1"/>
        <v>0.60037600000000002</v>
      </c>
      <c r="G14" s="2">
        <f t="shared" si="2"/>
        <v>988.8833333333605</v>
      </c>
      <c r="H14" s="3">
        <f t="shared" si="3"/>
        <v>0.99998581812066512</v>
      </c>
      <c r="I14">
        <v>1</v>
      </c>
      <c r="J14">
        <v>1</v>
      </c>
      <c r="K14">
        <f t="shared" si="4"/>
        <v>1.6550117355883662</v>
      </c>
      <c r="L14">
        <f t="shared" si="5"/>
        <v>1.6549882644116343</v>
      </c>
      <c r="M14">
        <f t="shared" si="6"/>
        <v>3.3100000000000005</v>
      </c>
      <c r="N14">
        <f t="shared" si="7"/>
        <v>1.6549882644116343</v>
      </c>
      <c r="O14">
        <f t="shared" si="8"/>
        <v>1.6550117355883662</v>
      </c>
      <c r="P14">
        <f t="shared" si="9"/>
        <v>2.758352892647277E-2</v>
      </c>
      <c r="Q14">
        <f t="shared" si="10"/>
        <v>1063.8833333333605</v>
      </c>
      <c r="R14" s="3">
        <f t="shared" si="11"/>
        <v>0.99708130768663727</v>
      </c>
      <c r="S14">
        <f t="shared" si="12"/>
        <v>2.7664272425756597E-2</v>
      </c>
      <c r="T14">
        <f t="shared" si="13"/>
        <v>0.60037600000000002</v>
      </c>
      <c r="U14" s="5">
        <v>5.68</v>
      </c>
      <c r="V14" s="5">
        <f t="shared" si="14"/>
        <v>0.77959513689863402</v>
      </c>
      <c r="W14" s="5">
        <f t="shared" si="15"/>
        <v>0.3898003324999571</v>
      </c>
      <c r="X14" s="5">
        <f t="shared" si="16"/>
        <v>0.3898003324999571</v>
      </c>
      <c r="Y14" s="5">
        <f t="shared" si="17"/>
        <v>0.23552723169143017</v>
      </c>
      <c r="Z14" s="5">
        <f t="shared" si="18"/>
        <v>0.15194429921707711</v>
      </c>
      <c r="AA14" s="5">
        <f t="shared" si="19"/>
        <v>6.4966722083326187E-3</v>
      </c>
      <c r="AB14" s="5">
        <f t="shared" si="20"/>
        <v>6.5156895011960177E-3</v>
      </c>
      <c r="AC14" s="5">
        <f t="shared" si="21"/>
        <v>4.2454209675996011E-5</v>
      </c>
      <c r="AD14" s="11"/>
    </row>
    <row r="15" spans="1:31" x14ac:dyDescent="0.25">
      <c r="A15" t="s">
        <v>28</v>
      </c>
      <c r="B15" s="1">
        <v>43259.625</v>
      </c>
      <c r="C15" s="1">
        <v>43300.851388888892</v>
      </c>
      <c r="D15" s="4">
        <v>10.199999999999999</v>
      </c>
      <c r="E15">
        <f t="shared" si="0"/>
        <v>2.9399999999999995</v>
      </c>
      <c r="F15">
        <f t="shared" si="1"/>
        <v>0.58955999999999997</v>
      </c>
      <c r="G15" s="2">
        <f t="shared" si="2"/>
        <v>989.43333333340706</v>
      </c>
      <c r="H15" s="3">
        <f t="shared" si="3"/>
        <v>0.99998590590277225</v>
      </c>
      <c r="I15">
        <v>1</v>
      </c>
      <c r="J15">
        <v>1</v>
      </c>
      <c r="K15">
        <f t="shared" si="4"/>
        <v>1.4700103592344642</v>
      </c>
      <c r="L15">
        <f t="shared" si="5"/>
        <v>1.4699896407655353</v>
      </c>
      <c r="M15">
        <f t="shared" si="6"/>
        <v>2.9399999999999995</v>
      </c>
      <c r="N15">
        <f t="shared" si="7"/>
        <v>1.4699896407655353</v>
      </c>
      <c r="O15">
        <f t="shared" si="8"/>
        <v>1.4700103592344642</v>
      </c>
      <c r="P15">
        <f t="shared" si="9"/>
        <v>2.4500172653907738E-2</v>
      </c>
      <c r="Q15">
        <f t="shared" si="10"/>
        <v>1064.4333333334071</v>
      </c>
      <c r="R15" s="3">
        <f t="shared" si="11"/>
        <v>0.99707980100393212</v>
      </c>
      <c r="S15">
        <f t="shared" si="12"/>
        <v>2.4571927572135339E-2</v>
      </c>
      <c r="T15">
        <f t="shared" si="13"/>
        <v>0.58955999999999997</v>
      </c>
      <c r="U15" s="5">
        <v>5.78</v>
      </c>
      <c r="V15" s="5">
        <f t="shared" si="14"/>
        <v>0.77129646031859878</v>
      </c>
      <c r="W15" s="5">
        <f t="shared" si="15"/>
        <v>0.38565094786027693</v>
      </c>
      <c r="X15" s="5">
        <f t="shared" si="16"/>
        <v>0.38565094786027693</v>
      </c>
      <c r="Y15" s="5">
        <f t="shared" si="17"/>
        <v>0.26234573480224449</v>
      </c>
      <c r="Z15" s="5">
        <f t="shared" si="18"/>
        <v>0.14872665358553003</v>
      </c>
      <c r="AA15" s="5">
        <f t="shared" si="19"/>
        <v>6.4275157976712823E-3</v>
      </c>
      <c r="AB15" s="5">
        <f t="shared" si="20"/>
        <v>6.4463403944193774E-3</v>
      </c>
      <c r="AC15" s="5">
        <f t="shared" si="21"/>
        <v>4.1555304480722974E-5</v>
      </c>
      <c r="AD15" s="11"/>
    </row>
    <row r="16" spans="1:31" x14ac:dyDescent="0.25">
      <c r="A16" t="s">
        <v>29</v>
      </c>
      <c r="B16" s="1">
        <v>43259.625</v>
      </c>
      <c r="C16" s="1">
        <v>43300.874305555553</v>
      </c>
      <c r="D16" s="4">
        <v>9.65</v>
      </c>
      <c r="E16">
        <f t="shared" si="0"/>
        <v>2.3900000000000006</v>
      </c>
      <c r="F16">
        <f t="shared" si="1"/>
        <v>0.57321</v>
      </c>
      <c r="G16" s="2">
        <f t="shared" si="2"/>
        <v>989.98333333327901</v>
      </c>
      <c r="H16" s="3">
        <f t="shared" si="3"/>
        <v>0.99998599314153114</v>
      </c>
      <c r="I16">
        <v>1</v>
      </c>
      <c r="J16">
        <v>1</v>
      </c>
      <c r="K16">
        <f t="shared" si="4"/>
        <v>1.1950083691565483</v>
      </c>
      <c r="L16">
        <f t="shared" si="5"/>
        <v>1.1949916308434525</v>
      </c>
      <c r="M16">
        <f t="shared" si="6"/>
        <v>2.3900000000000006</v>
      </c>
      <c r="N16">
        <f t="shared" si="7"/>
        <v>1.1949916308434525</v>
      </c>
      <c r="O16">
        <f t="shared" si="8"/>
        <v>1.1950083691565483</v>
      </c>
      <c r="P16">
        <f t="shared" si="9"/>
        <v>1.9916806152609139E-2</v>
      </c>
      <c r="Q16">
        <f t="shared" si="10"/>
        <v>1064.983333333279</v>
      </c>
      <c r="R16" s="3">
        <f t="shared" si="11"/>
        <v>0.99707829432350426</v>
      </c>
      <c r="S16">
        <f t="shared" si="12"/>
        <v>1.9975167713506645E-2</v>
      </c>
      <c r="T16">
        <f t="shared" si="13"/>
        <v>0.57321</v>
      </c>
      <c r="U16" s="5">
        <v>5.94</v>
      </c>
      <c r="V16" s="5">
        <f t="shared" si="14"/>
        <v>0.75887215010171505</v>
      </c>
      <c r="W16" s="5">
        <f t="shared" si="15"/>
        <v>0.37943873242316883</v>
      </c>
      <c r="X16" s="5">
        <f t="shared" si="16"/>
        <v>0.37943873242316883</v>
      </c>
      <c r="Y16" s="5">
        <f t="shared" si="17"/>
        <v>0.31751972807603129</v>
      </c>
      <c r="Z16" s="5">
        <f t="shared" si="18"/>
        <v>0.14397375166290111</v>
      </c>
      <c r="AA16" s="5">
        <f t="shared" si="19"/>
        <v>6.3239788737194805E-3</v>
      </c>
      <c r="AB16" s="5">
        <f t="shared" si="20"/>
        <v>6.3425098206657494E-3</v>
      </c>
      <c r="AC16" s="5">
        <f t="shared" si="21"/>
        <v>4.0227430825241475E-5</v>
      </c>
      <c r="AD16" s="11"/>
    </row>
    <row r="17" spans="1:30" x14ac:dyDescent="0.25">
      <c r="A17" t="s">
        <v>30</v>
      </c>
      <c r="B17" s="1">
        <v>43259.625</v>
      </c>
      <c r="C17" s="1">
        <v>43300.897222222222</v>
      </c>
      <c r="D17" s="4">
        <v>7.26</v>
      </c>
      <c r="E17">
        <f t="shared" si="0"/>
        <v>0</v>
      </c>
      <c r="F17">
        <f t="shared" si="1"/>
        <v>0.49730999999999997</v>
      </c>
      <c r="G17" s="2">
        <f t="shared" si="2"/>
        <v>990.53333333332557</v>
      </c>
      <c r="H17" s="3">
        <f t="shared" si="3"/>
        <v>0.99998607984030519</v>
      </c>
      <c r="I17">
        <v>1</v>
      </c>
      <c r="J17">
        <v>1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  <c r="O17">
        <f t="shared" si="8"/>
        <v>0</v>
      </c>
      <c r="P17">
        <f t="shared" si="9"/>
        <v>0</v>
      </c>
      <c r="T17">
        <f t="shared" si="13"/>
        <v>0.49730999999999992</v>
      </c>
      <c r="U17" s="5">
        <v>6.85</v>
      </c>
      <c r="V17" s="5">
        <f t="shared" si="14"/>
        <v>0.7033025467037638</v>
      </c>
      <c r="W17" s="5">
        <f t="shared" si="15"/>
        <v>0.35165372088985791</v>
      </c>
      <c r="X17" s="5">
        <f t="shared" si="16"/>
        <v>0.35165372088985791</v>
      </c>
      <c r="Y17" s="5"/>
      <c r="Z17" s="5">
        <f t="shared" si="18"/>
        <v>0.12366033941568209</v>
      </c>
      <c r="AA17" s="5">
        <f t="shared" si="19"/>
        <v>5.8608953481642983E-3</v>
      </c>
      <c r="AB17" s="5"/>
      <c r="AC17" s="5">
        <f t="shared" si="21"/>
        <v>0</v>
      </c>
      <c r="AD17" s="11"/>
    </row>
    <row r="18" spans="1:30" x14ac:dyDescent="0.25">
      <c r="C18" s="1"/>
    </row>
    <row r="23" spans="1:30" s="6" customFormat="1" x14ac:dyDescent="0.25">
      <c r="M23" s="6" t="s">
        <v>153</v>
      </c>
      <c r="P23" s="6">
        <f>SUM(P2:P17)</f>
        <v>11.734252578334617</v>
      </c>
      <c r="S23" s="6">
        <f>SUM(S2:S16)</f>
        <v>11.768509941083279</v>
      </c>
      <c r="W23" s="6">
        <f>SQRT(SUM(W2:W17))</f>
        <v>3.3589553197570967</v>
      </c>
      <c r="Z23" s="6">
        <f>SQRT(SUM(Z2:Z16))</f>
        <v>3.7134891836309065</v>
      </c>
      <c r="AC23" s="6">
        <f>SQRT(SUM(AC2:AC16))</f>
        <v>6.2072176829504784E-2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workbookViewId="0">
      <selection activeCell="H2" sqref="H2"/>
    </sheetView>
  </sheetViews>
  <sheetFormatPr defaultRowHeight="15" x14ac:dyDescent="0.25"/>
  <cols>
    <col min="1" max="1" width="14" bestFit="1" customWidth="1"/>
    <col min="2" max="4" width="16.28515625" bestFit="1" customWidth="1"/>
    <col min="8" max="10" width="22.85546875" bestFit="1" customWidth="1"/>
    <col min="12" max="14" width="33.28515625" bestFit="1" customWidth="1"/>
    <col min="16" max="16" width="29" bestFit="1" customWidth="1"/>
    <col min="17" max="17" width="27.28515625" bestFit="1" customWidth="1"/>
    <col min="19" max="19" width="28.140625" bestFit="1" customWidth="1"/>
  </cols>
  <sheetData>
    <row r="1" spans="1:17" x14ac:dyDescent="0.25">
      <c r="A1" t="s">
        <v>95</v>
      </c>
      <c r="B1" t="s">
        <v>111</v>
      </c>
      <c r="C1" t="s">
        <v>112</v>
      </c>
      <c r="D1" t="s">
        <v>113</v>
      </c>
      <c r="E1" t="s">
        <v>114</v>
      </c>
      <c r="H1" t="s">
        <v>192</v>
      </c>
      <c r="I1" t="s">
        <v>193</v>
      </c>
      <c r="J1" t="s">
        <v>194</v>
      </c>
      <c r="L1" t="s">
        <v>195</v>
      </c>
      <c r="M1" t="s">
        <v>196</v>
      </c>
      <c r="N1" t="s">
        <v>197</v>
      </c>
      <c r="P1" t="s">
        <v>198</v>
      </c>
      <c r="Q1" t="s">
        <v>199</v>
      </c>
    </row>
    <row r="2" spans="1:17" x14ac:dyDescent="0.25">
      <c r="A2" t="s">
        <v>96</v>
      </c>
      <c r="B2">
        <v>-1.500010745104725E-2</v>
      </c>
      <c r="C2">
        <v>0.80000614735770459</v>
      </c>
      <c r="D2">
        <v>0.31000236735641784</v>
      </c>
      <c r="E2">
        <f>AVERAGE(B2:D2)</f>
        <v>0.36500280242102506</v>
      </c>
      <c r="H2">
        <v>-2298.3380507662296</v>
      </c>
      <c r="I2">
        <v>44.741564746888301</v>
      </c>
      <c r="J2">
        <v>115.87827251248899</v>
      </c>
      <c r="L2">
        <f>H2^2</f>
        <v>5282357.7955999114</v>
      </c>
      <c r="M2">
        <f t="shared" ref="M2:N16" si="0">I2^2</f>
        <v>2001.807615999998</v>
      </c>
      <c r="N2">
        <f t="shared" si="0"/>
        <v>13427.774040478662</v>
      </c>
      <c r="P2">
        <f>SQRT(SUM(L2:N2))</f>
        <v>2301.6922855274092</v>
      </c>
      <c r="Q2">
        <f>P2/3</f>
        <v>767.23076184246975</v>
      </c>
    </row>
    <row r="3" spans="1:17" x14ac:dyDescent="0.25">
      <c r="A3" t="s">
        <v>97</v>
      </c>
      <c r="B3">
        <v>0.17000121046848185</v>
      </c>
      <c r="C3">
        <v>0.32000244418258905</v>
      </c>
      <c r="D3">
        <v>-0.25500193528794518</v>
      </c>
      <c r="E3">
        <f t="shared" ref="E3:E16" si="1">AVERAGE(B3:D3)</f>
        <v>7.8333906454375227E-2</v>
      </c>
      <c r="H3">
        <v>205.45214936378918</v>
      </c>
      <c r="I3">
        <v>108.18640210303687</v>
      </c>
      <c r="J3">
        <v>-135.51349672308535</v>
      </c>
      <c r="L3">
        <f t="shared" ref="L3:L16" si="2">H3^2</f>
        <v>42210.585678200739</v>
      </c>
      <c r="M3">
        <f t="shared" si="0"/>
        <v>11704.29759999998</v>
      </c>
      <c r="N3">
        <f t="shared" si="0"/>
        <v>18363.907794117666</v>
      </c>
      <c r="P3">
        <f t="shared" ref="P3:P16" si="3">SQRT(SUM(L3:N3))</f>
        <v>268.84715187689528</v>
      </c>
      <c r="Q3">
        <f t="shared" ref="Q3:Q16" si="4">P3/3</f>
        <v>89.615717292298427</v>
      </c>
    </row>
    <row r="4" spans="1:17" x14ac:dyDescent="0.25">
      <c r="A4" t="s">
        <v>98</v>
      </c>
      <c r="B4">
        <v>-0.15500109683101077</v>
      </c>
      <c r="C4">
        <v>0.63000478219932621</v>
      </c>
      <c r="D4">
        <v>0.39500297924329325</v>
      </c>
      <c r="E4">
        <f t="shared" si="1"/>
        <v>0.2900022215372029</v>
      </c>
      <c r="H4">
        <v>-220.09636804981571</v>
      </c>
      <c r="I4">
        <v>56.192441168225102</v>
      </c>
      <c r="J4">
        <v>91.450845574576618</v>
      </c>
      <c r="L4">
        <f t="shared" si="2"/>
        <v>48442.411228719939</v>
      </c>
      <c r="M4">
        <f t="shared" si="0"/>
        <v>3157.5904444444391</v>
      </c>
      <c r="N4">
        <f t="shared" si="0"/>
        <v>8363.2571563050606</v>
      </c>
      <c r="P4">
        <f t="shared" si="3"/>
        <v>244.87396519325904</v>
      </c>
      <c r="Q4">
        <f t="shared" si="4"/>
        <v>81.624655064419684</v>
      </c>
    </row>
    <row r="5" spans="1:17" x14ac:dyDescent="0.25">
      <c r="A5" t="s">
        <v>99</v>
      </c>
      <c r="B5">
        <v>-0.25500179329474054</v>
      </c>
      <c r="C5">
        <v>0.90000678942649304</v>
      </c>
      <c r="D5">
        <v>0.12000089948428</v>
      </c>
      <c r="E5">
        <f t="shared" si="1"/>
        <v>0.25500196520534418</v>
      </c>
      <c r="H5">
        <v>-132.80755642507179</v>
      </c>
      <c r="I5">
        <v>40.018177913987486</v>
      </c>
      <c r="J5">
        <v>295.46558307398482</v>
      </c>
      <c r="L5">
        <f t="shared" si="2"/>
        <v>17637.847043598627</v>
      </c>
      <c r="M5">
        <f t="shared" si="0"/>
        <v>1601.4545635555558</v>
      </c>
      <c r="N5">
        <f t="shared" si="0"/>
        <v>87299.910781249826</v>
      </c>
      <c r="P5">
        <f t="shared" si="3"/>
        <v>326.40345033164709</v>
      </c>
      <c r="Q5">
        <f t="shared" si="4"/>
        <v>108.80115011054903</v>
      </c>
    </row>
    <row r="6" spans="1:17" x14ac:dyDescent="0.25">
      <c r="A6" t="s">
        <v>100</v>
      </c>
      <c r="B6">
        <v>-1.5000104834980576E-2</v>
      </c>
      <c r="C6">
        <v>5.935044495363754</v>
      </c>
      <c r="D6">
        <v>0.82000610843055832</v>
      </c>
      <c r="E6">
        <f t="shared" si="1"/>
        <v>2.2466834996531104</v>
      </c>
      <c r="H6">
        <v>-2298.33805076623</v>
      </c>
      <c r="I6">
        <v>7.8216858820086959</v>
      </c>
      <c r="J6">
        <v>45.254381478265373</v>
      </c>
      <c r="L6">
        <f t="shared" si="2"/>
        <v>5282357.7955999142</v>
      </c>
      <c r="M6">
        <f t="shared" si="0"/>
        <v>61.17877003681415</v>
      </c>
      <c r="N6">
        <f t="shared" si="0"/>
        <v>2047.9590429803679</v>
      </c>
      <c r="P6">
        <f t="shared" si="3"/>
        <v>2298.7968447457315</v>
      </c>
      <c r="Q6">
        <f t="shared" si="4"/>
        <v>766.26561491524387</v>
      </c>
    </row>
    <row r="7" spans="1:17" x14ac:dyDescent="0.25">
      <c r="A7" t="s">
        <v>101</v>
      </c>
      <c r="B7">
        <v>0.19000131969022069</v>
      </c>
      <c r="C7">
        <v>102.26076190930389</v>
      </c>
      <c r="D7">
        <v>24.585182007572996</v>
      </c>
      <c r="E7">
        <f t="shared" si="1"/>
        <v>42.345315078855705</v>
      </c>
      <c r="H7">
        <v>184.06191509254336</v>
      </c>
      <c r="I7">
        <v>1.332427471644787</v>
      </c>
      <c r="J7">
        <v>2.9989212179866387</v>
      </c>
      <c r="L7">
        <f t="shared" si="2"/>
        <v>33878.78858753464</v>
      </c>
      <c r="M7">
        <f t="shared" si="0"/>
        <v>1.7753629671937197</v>
      </c>
      <c r="N7">
        <f t="shared" si="0"/>
        <v>8.993528471690464</v>
      </c>
      <c r="P7">
        <f t="shared" si="3"/>
        <v>184.09116621656111</v>
      </c>
      <c r="Q7">
        <f t="shared" si="4"/>
        <v>61.363722072187038</v>
      </c>
    </row>
    <row r="8" spans="1:17" x14ac:dyDescent="0.25">
      <c r="A8" t="s">
        <v>102</v>
      </c>
      <c r="B8">
        <v>109.22075391791319</v>
      </c>
      <c r="C8">
        <v>350.67259705579022</v>
      </c>
      <c r="D8">
        <v>268.29197390927965</v>
      </c>
      <c r="E8">
        <f t="shared" si="1"/>
        <v>242.728441627661</v>
      </c>
      <c r="H8">
        <v>1.2888608201210925</v>
      </c>
      <c r="I8">
        <v>0.69994394393566239</v>
      </c>
      <c r="J8">
        <v>0.8060349944960008</v>
      </c>
      <c r="L8">
        <f t="shared" si="2"/>
        <v>1.6611622136432151</v>
      </c>
      <c r="M8">
        <f t="shared" si="0"/>
        <v>0.48992152465220973</v>
      </c>
      <c r="N8">
        <f t="shared" si="0"/>
        <v>0.64969241235216801</v>
      </c>
      <c r="P8">
        <f t="shared" si="3"/>
        <v>1.673551956363349</v>
      </c>
      <c r="Q8">
        <f t="shared" si="4"/>
        <v>0.55785065212111629</v>
      </c>
    </row>
    <row r="9" spans="1:17" x14ac:dyDescent="0.25">
      <c r="A9" t="s">
        <v>103</v>
      </c>
      <c r="B9">
        <v>371.45754818857506</v>
      </c>
      <c r="C9">
        <v>166.65122656746647</v>
      </c>
      <c r="D9">
        <v>288.01710591708218</v>
      </c>
      <c r="E9">
        <f t="shared" si="1"/>
        <v>275.37529355770789</v>
      </c>
      <c r="H9">
        <v>0.67948526426402822</v>
      </c>
      <c r="I9">
        <v>1.0302126783124783</v>
      </c>
      <c r="J9">
        <v>0.77440615521970957</v>
      </c>
      <c r="L9">
        <f t="shared" si="2"/>
        <v>0.46170022435195629</v>
      </c>
      <c r="M9">
        <f t="shared" si="0"/>
        <v>1.0613381625557698</v>
      </c>
      <c r="N9">
        <f t="shared" si="0"/>
        <v>0.59970489324217291</v>
      </c>
      <c r="P9">
        <f t="shared" si="3"/>
        <v>1.456963719572282</v>
      </c>
      <c r="Q9">
        <f t="shared" si="4"/>
        <v>0.48565457319076066</v>
      </c>
    </row>
    <row r="10" spans="1:17" x14ac:dyDescent="0.25">
      <c r="A10" t="s">
        <v>104</v>
      </c>
      <c r="B10">
        <v>196.75134135447431</v>
      </c>
      <c r="C10">
        <v>52.900386941448204</v>
      </c>
      <c r="D10">
        <v>87.725637699997364</v>
      </c>
      <c r="E10">
        <f t="shared" si="1"/>
        <v>112.45912199863996</v>
      </c>
      <c r="H10">
        <v>0.94451628223503237</v>
      </c>
      <c r="I10">
        <v>1.9049757665263067</v>
      </c>
      <c r="J10">
        <v>1.4545742666722661</v>
      </c>
      <c r="L10">
        <f t="shared" si="2"/>
        <v>0.89211100740708726</v>
      </c>
      <c r="M10">
        <f t="shared" si="0"/>
        <v>3.6289326710524898</v>
      </c>
      <c r="N10">
        <f t="shared" si="0"/>
        <v>2.1157862972651604</v>
      </c>
      <c r="P10">
        <f t="shared" si="3"/>
        <v>2.5762045679108514</v>
      </c>
      <c r="Q10">
        <f t="shared" si="4"/>
        <v>0.85873485597028376</v>
      </c>
    </row>
    <row r="11" spans="1:17" x14ac:dyDescent="0.25">
      <c r="A11" t="s">
        <v>105</v>
      </c>
      <c r="B11">
        <v>42.905290696761305</v>
      </c>
      <c r="C11">
        <v>14.705106895166274</v>
      </c>
      <c r="D11">
        <v>21.685156659206513</v>
      </c>
      <c r="E11">
        <f t="shared" si="1"/>
        <v>26.431851417044697</v>
      </c>
      <c r="H11">
        <v>2.1528424074108954</v>
      </c>
      <c r="I11">
        <v>4.1074020775115949</v>
      </c>
      <c r="J11">
        <v>3.2446077738700332</v>
      </c>
      <c r="L11">
        <f t="shared" si="2"/>
        <v>4.6347304311467399</v>
      </c>
      <c r="M11">
        <f t="shared" si="0"/>
        <v>16.870751826346567</v>
      </c>
      <c r="N11">
        <f t="shared" si="0"/>
        <v>10.527479606257852</v>
      </c>
      <c r="P11">
        <f t="shared" si="3"/>
        <v>5.6597669442964831</v>
      </c>
      <c r="Q11">
        <f t="shared" si="4"/>
        <v>1.886588981432161</v>
      </c>
    </row>
    <row r="12" spans="1:17" x14ac:dyDescent="0.25">
      <c r="A12" t="s">
        <v>106</v>
      </c>
      <c r="B12">
        <v>9.2800624861445318</v>
      </c>
      <c r="C12">
        <v>6.3300457385001749</v>
      </c>
      <c r="D12">
        <v>5.785041533957779</v>
      </c>
      <c r="E12">
        <f t="shared" si="1"/>
        <v>7.1317165862008283</v>
      </c>
      <c r="H12">
        <v>5.6707673186732119</v>
      </c>
      <c r="I12">
        <v>7.4579059717419973</v>
      </c>
      <c r="J12">
        <v>8.1573777908329781</v>
      </c>
      <c r="L12">
        <f t="shared" si="2"/>
        <v>32.157601982532171</v>
      </c>
      <c r="M12">
        <f t="shared" si="0"/>
        <v>55.620361483344944</v>
      </c>
      <c r="N12">
        <f t="shared" si="0"/>
        <v>66.542812422375121</v>
      </c>
      <c r="P12">
        <f t="shared" si="3"/>
        <v>12.422591351576056</v>
      </c>
      <c r="Q12">
        <f t="shared" si="4"/>
        <v>4.140863783858685</v>
      </c>
    </row>
    <row r="13" spans="1:17" x14ac:dyDescent="0.25">
      <c r="A13" t="s">
        <v>107</v>
      </c>
      <c r="B13">
        <v>4.485030012464966</v>
      </c>
      <c r="C13">
        <v>4.3150309857824407</v>
      </c>
      <c r="D13">
        <v>2.2550160897745184</v>
      </c>
      <c r="E13">
        <f t="shared" si="1"/>
        <v>3.6850256960073082</v>
      </c>
      <c r="H13">
        <v>9.8568399716711408</v>
      </c>
      <c r="I13">
        <v>10.045989811533486</v>
      </c>
      <c r="J13">
        <v>17.852906248311655</v>
      </c>
      <c r="L13">
        <f t="shared" si="2"/>
        <v>97.157294227133931</v>
      </c>
      <c r="M13">
        <f t="shared" si="0"/>
        <v>100.9219112934346</v>
      </c>
      <c r="N13">
        <f t="shared" si="0"/>
        <v>318.7262615110053</v>
      </c>
      <c r="P13">
        <f t="shared" si="3"/>
        <v>22.733355824241475</v>
      </c>
      <c r="Q13">
        <f t="shared" si="4"/>
        <v>7.5777852747471579</v>
      </c>
    </row>
    <row r="14" spans="1:17" x14ac:dyDescent="0.25">
      <c r="A14" t="s">
        <v>108</v>
      </c>
      <c r="B14">
        <v>2.1850145309539375</v>
      </c>
      <c r="C14">
        <v>2.7450195896859606</v>
      </c>
      <c r="D14">
        <v>1.6550117355883662</v>
      </c>
      <c r="E14">
        <f t="shared" si="1"/>
        <v>2.1950152854094216</v>
      </c>
      <c r="H14">
        <v>18.099362522897486</v>
      </c>
      <c r="I14">
        <v>14.641526011756415</v>
      </c>
      <c r="J14">
        <v>23.552723169143018</v>
      </c>
      <c r="L14">
        <f t="shared" si="2"/>
        <v>327.58692373526605</v>
      </c>
      <c r="M14">
        <f t="shared" si="0"/>
        <v>214.37428395293972</v>
      </c>
      <c r="N14">
        <f t="shared" si="0"/>
        <v>554.73076868228634</v>
      </c>
      <c r="P14">
        <f t="shared" si="3"/>
        <v>33.116340020758521</v>
      </c>
      <c r="Q14">
        <f t="shared" si="4"/>
        <v>11.038780006919508</v>
      </c>
    </row>
    <row r="15" spans="1:17" x14ac:dyDescent="0.25">
      <c r="A15" t="s">
        <v>109</v>
      </c>
      <c r="B15">
        <v>1.2800084597225641</v>
      </c>
      <c r="C15">
        <v>1.7900126952604241</v>
      </c>
      <c r="D15">
        <v>1.4700103592344642</v>
      </c>
      <c r="E15">
        <f t="shared" si="1"/>
        <v>1.513343838072484</v>
      </c>
      <c r="H15">
        <v>29.340908307432738</v>
      </c>
      <c r="I15">
        <v>21.267384196557053</v>
      </c>
      <c r="J15">
        <v>26.234573480224455</v>
      </c>
      <c r="L15">
        <f t="shared" si="2"/>
        <v>860.88890030517541</v>
      </c>
      <c r="M15">
        <f t="shared" si="0"/>
        <v>452.30163056396469</v>
      </c>
      <c r="N15">
        <f t="shared" si="0"/>
        <v>688.25284568929624</v>
      </c>
      <c r="P15">
        <f t="shared" si="3"/>
        <v>44.737494080004481</v>
      </c>
      <c r="Q15">
        <f t="shared" si="4"/>
        <v>14.91249802666816</v>
      </c>
    </row>
    <row r="16" spans="1:17" x14ac:dyDescent="0.25">
      <c r="A16" t="s">
        <v>110</v>
      </c>
      <c r="B16">
        <v>0.94000617415418553</v>
      </c>
      <c r="C16">
        <v>1.1600081777107256</v>
      </c>
      <c r="D16">
        <v>1.1950083691565483</v>
      </c>
      <c r="E16">
        <f t="shared" si="1"/>
        <v>1.0983409070071533</v>
      </c>
      <c r="H16">
        <v>39.105056251225363</v>
      </c>
      <c r="I16">
        <v>31.586769284257059</v>
      </c>
      <c r="J16">
        <v>31.751972807603128</v>
      </c>
      <c r="L16">
        <f t="shared" si="2"/>
        <v>1529.2054244115</v>
      </c>
      <c r="M16">
        <f t="shared" si="0"/>
        <v>997.72399381688524</v>
      </c>
      <c r="N16">
        <f t="shared" si="0"/>
        <v>1008.1877771747685</v>
      </c>
      <c r="P16">
        <f t="shared" si="3"/>
        <v>59.45685154297319</v>
      </c>
      <c r="Q16">
        <f t="shared" si="4"/>
        <v>19.818950514324396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topLeftCell="R1" workbookViewId="0">
      <selection activeCell="AB23" sqref="AB23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31.5703125" customWidth="1"/>
    <col min="7" max="7" width="17.7109375" bestFit="1" customWidth="1"/>
    <col min="8" max="8" width="17.7109375" customWidth="1"/>
    <col min="9" max="9" width="18.5703125" bestFit="1" customWidth="1"/>
    <col min="10" max="10" width="19" bestFit="1" customWidth="1"/>
    <col min="11" max="12" width="12.140625" bestFit="1" customWidth="1"/>
    <col min="13" max="15" width="12" bestFit="1" customWidth="1"/>
    <col min="16" max="16" width="12" customWidth="1"/>
    <col min="17" max="17" width="20" bestFit="1" customWidth="1"/>
    <col min="18" max="18" width="10.5703125" bestFit="1" customWidth="1"/>
    <col min="19" max="19" width="15.42578125" bestFit="1" customWidth="1"/>
    <col min="20" max="20" width="28" bestFit="1" customWidth="1"/>
    <col min="21" max="22" width="12" bestFit="1" customWidth="1"/>
    <col min="23" max="23" width="18.5703125" bestFit="1" customWidth="1"/>
    <col min="24" max="24" width="14.7109375" bestFit="1" customWidth="1"/>
    <col min="25" max="25" width="12.85546875" bestFit="1" customWidth="1"/>
    <col min="26" max="26" width="12" bestFit="1" customWidth="1"/>
    <col min="27" max="27" width="26.140625" bestFit="1" customWidth="1"/>
    <col min="28" max="28" width="12.28515625" bestFit="1" customWidth="1"/>
    <col min="29" max="29" width="20.7109375" customWidth="1"/>
    <col min="31" max="31" width="22.7109375" bestFit="1" customWidth="1"/>
  </cols>
  <sheetData>
    <row r="1" spans="1:31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182</v>
      </c>
      <c r="G1" t="s">
        <v>1</v>
      </c>
      <c r="H1" t="s">
        <v>6</v>
      </c>
      <c r="I1" t="s">
        <v>13</v>
      </c>
      <c r="J1" t="s">
        <v>12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136</v>
      </c>
      <c r="Q1" t="s">
        <v>137</v>
      </c>
      <c r="R1" t="s">
        <v>138</v>
      </c>
      <c r="S1" t="s">
        <v>139</v>
      </c>
      <c r="T1" s="5" t="s">
        <v>152</v>
      </c>
      <c r="U1" s="5" t="s">
        <v>181</v>
      </c>
      <c r="V1" s="9" t="s">
        <v>183</v>
      </c>
      <c r="W1" s="9" t="s">
        <v>189</v>
      </c>
      <c r="X1" s="9" t="s">
        <v>190</v>
      </c>
      <c r="Y1" s="9" t="s">
        <v>191</v>
      </c>
      <c r="Z1" s="9" t="s">
        <v>186</v>
      </c>
      <c r="AA1" s="9" t="s">
        <v>188</v>
      </c>
      <c r="AB1" s="9" t="s">
        <v>187</v>
      </c>
      <c r="AC1" s="11"/>
    </row>
    <row r="2" spans="1:31" x14ac:dyDescent="0.25">
      <c r="A2" t="s">
        <v>31</v>
      </c>
      <c r="B2" s="1">
        <v>43262.625</v>
      </c>
      <c r="C2" s="1">
        <v>43301.92083333333</v>
      </c>
      <c r="D2" s="4">
        <v>6.96</v>
      </c>
      <c r="E2">
        <f>D2-$D$17</f>
        <v>-0.84999999999999964</v>
      </c>
      <c r="F2">
        <f>(D2/100)*T2</f>
        <v>0.48719999999999997</v>
      </c>
      <c r="G2" s="2">
        <f>(C2-B2)*24</f>
        <v>943.09999999991851</v>
      </c>
      <c r="H2" s="3">
        <f>1-EXP(-$AE$3*G2)</f>
        <v>0.99997622071031056</v>
      </c>
      <c r="I2">
        <v>1</v>
      </c>
      <c r="J2">
        <v>1</v>
      </c>
      <c r="K2">
        <f>E2/((1+H2)*(I2/J2))</f>
        <v>-0.42500505315913906</v>
      </c>
      <c r="L2">
        <f>O2*H2*I2</f>
        <v>-0.42499494684086053</v>
      </c>
      <c r="M2">
        <f>N2+O2</f>
        <v>-0.84999999999999964</v>
      </c>
      <c r="N2">
        <f>L2/I2</f>
        <v>-0.42499494684086053</v>
      </c>
      <c r="O2">
        <f>K2/J2</f>
        <v>-0.42500505315913906</v>
      </c>
      <c r="P2">
        <f>O2/60</f>
        <v>-7.0834175526523178E-3</v>
      </c>
      <c r="Q2">
        <f>(C2-$AE$6)*24</f>
        <v>946.09999999991851</v>
      </c>
      <c r="R2" s="3">
        <f>EXP(-$AE$9*Q2)</f>
        <v>0.99740401852684357</v>
      </c>
      <c r="S2">
        <f>P2/R2</f>
        <v>-7.1018538336294849E-3</v>
      </c>
      <c r="T2" s="5">
        <v>7</v>
      </c>
      <c r="U2" s="5">
        <f>SQRT(((F2)^2)+(($F$17)^2))</f>
        <v>0.70983703064928927</v>
      </c>
      <c r="V2" s="5">
        <f>U2/(1+H2)</f>
        <v>0.3549227352299138</v>
      </c>
      <c r="W2" s="5">
        <f>V2/J2</f>
        <v>0.3549227352299138</v>
      </c>
      <c r="X2" s="5">
        <f>(W2/O2)*100</f>
        <v>-83.510238899916416</v>
      </c>
      <c r="Y2" s="5">
        <f>W2^2</f>
        <v>0.12597014798308348</v>
      </c>
      <c r="Z2" s="5">
        <f>W2/60</f>
        <v>5.9153789204985634E-3</v>
      </c>
      <c r="AA2" s="5">
        <f>Z2/R2</f>
        <v>5.9307751027868555E-3</v>
      </c>
      <c r="AB2" s="5">
        <f>AA2^2</f>
        <v>3.5174093319836436E-5</v>
      </c>
      <c r="AC2" s="11"/>
      <c r="AE2" t="s">
        <v>2</v>
      </c>
    </row>
    <row r="3" spans="1:31" x14ac:dyDescent="0.25">
      <c r="A3" t="s">
        <v>32</v>
      </c>
      <c r="B3" s="1">
        <v>43262.625</v>
      </c>
      <c r="C3" s="1">
        <v>43301.943749999999</v>
      </c>
      <c r="D3" s="4">
        <v>7.74</v>
      </c>
      <c r="E3">
        <f t="shared" ref="E3:E17" si="0">D3-$D$17</f>
        <v>-6.9999999999999396E-2</v>
      </c>
      <c r="F3">
        <f t="shared" ref="F3:F17" si="1">(D3/100)*T3</f>
        <v>0.51393599999999995</v>
      </c>
      <c r="G3" s="2">
        <f t="shared" ref="G3:G17" si="2">(C3-B3)*24</f>
        <v>943.64999999996508</v>
      </c>
      <c r="H3" s="3">
        <f t="shared" ref="H3:H17" si="3">1-EXP(-$AE$3*G3)</f>
        <v>0.99997636789786637</v>
      </c>
      <c r="I3">
        <v>1</v>
      </c>
      <c r="J3">
        <v>1</v>
      </c>
      <c r="K3">
        <f t="shared" ref="K3:K17" si="4">E3/((1+H3)*(I3/J3))</f>
        <v>-3.5000413566673765E-2</v>
      </c>
      <c r="L3">
        <f t="shared" ref="L3:L17" si="5">O3*H3*I3</f>
        <v>-3.4999586433325638E-2</v>
      </c>
      <c r="M3">
        <f t="shared" ref="M3:M17" si="6">N3+O3</f>
        <v>-6.9999999999999396E-2</v>
      </c>
      <c r="N3">
        <f t="shared" ref="N3:N17" si="7">L3/I3</f>
        <v>-3.4999586433325638E-2</v>
      </c>
      <c r="O3">
        <f t="shared" ref="O3:O17" si="8">K3/J3</f>
        <v>-3.5000413566673765E-2</v>
      </c>
      <c r="P3">
        <f t="shared" ref="P3:P17" si="9">O3/60</f>
        <v>-5.8334022611122936E-4</v>
      </c>
      <c r="Q3">
        <f t="shared" ref="Q3:Q16" si="10">(C3-$AE$6)*24</f>
        <v>946.64999999996508</v>
      </c>
      <c r="R3" s="3">
        <f t="shared" ref="R3:R16" si="11">EXP(-$AE$9*Q3)</f>
        <v>0.99740251135649238</v>
      </c>
      <c r="S3">
        <f t="shared" ref="S3:S16" si="12">P3/R3</f>
        <v>-5.8485939173932107E-4</v>
      </c>
      <c r="T3" s="5">
        <v>6.64</v>
      </c>
      <c r="U3" s="5">
        <f t="shared" ref="U3:U17" si="13">SQRT(((F3)^2)+(($F$17)^2))</f>
        <v>0.72844696593300462</v>
      </c>
      <c r="V3" s="5">
        <f t="shared" ref="V3:V17" si="14">U3/(1+H3)</f>
        <v>0.36422778670062994</v>
      </c>
      <c r="W3" s="5">
        <f t="shared" ref="W3:W17" si="15">V3/J3</f>
        <v>0.36422778670062994</v>
      </c>
      <c r="X3" s="5">
        <f t="shared" ref="X3:X16" si="16">(W3/O3)*100</f>
        <v>-1040.6385227614442</v>
      </c>
      <c r="Y3" s="5">
        <f t="shared" ref="Y3:Y17" si="17">W3^2</f>
        <v>0.13266188060483958</v>
      </c>
      <c r="Z3" s="5">
        <f t="shared" ref="Z3:Z17" si="18">W3/60</f>
        <v>6.0704631116771657E-3</v>
      </c>
      <c r="AA3" s="5">
        <f t="shared" ref="AA3:AA16" si="19">Z3/R3</f>
        <v>6.0862721344276385E-3</v>
      </c>
      <c r="AB3" s="5">
        <f t="shared" ref="AB3:AB17" si="20">AA3^2</f>
        <v>3.7042708494310361E-5</v>
      </c>
      <c r="AC3" s="11"/>
      <c r="AE3">
        <f>LN(2)/61.4</f>
        <v>1.1289042028663604E-2</v>
      </c>
    </row>
    <row r="4" spans="1:31" x14ac:dyDescent="0.25">
      <c r="A4" t="s">
        <v>33</v>
      </c>
      <c r="B4" s="1">
        <v>43262.625</v>
      </c>
      <c r="C4" s="1">
        <v>43301.966666608794</v>
      </c>
      <c r="D4" s="4">
        <v>7.43</v>
      </c>
      <c r="E4">
        <f t="shared" si="0"/>
        <v>-0.37999999999999989</v>
      </c>
      <c r="F4">
        <f t="shared" si="1"/>
        <v>0.50301099999999987</v>
      </c>
      <c r="G4" s="2">
        <f t="shared" si="2"/>
        <v>944.19999861106044</v>
      </c>
      <c r="H4" s="3">
        <f t="shared" si="3"/>
        <v>0.99997651417400157</v>
      </c>
      <c r="I4">
        <v>1</v>
      </c>
      <c r="J4">
        <v>1</v>
      </c>
      <c r="K4">
        <f t="shared" si="4"/>
        <v>-0.19000223117967036</v>
      </c>
      <c r="L4">
        <f t="shared" si="5"/>
        <v>-0.18999776882032957</v>
      </c>
      <c r="M4">
        <f t="shared" si="6"/>
        <v>-0.37999999999999989</v>
      </c>
      <c r="N4">
        <f t="shared" si="7"/>
        <v>-0.18999776882032957</v>
      </c>
      <c r="O4">
        <f t="shared" si="8"/>
        <v>-0.19000223117967036</v>
      </c>
      <c r="P4">
        <f t="shared" si="9"/>
        <v>-3.1667038529945061E-3</v>
      </c>
      <c r="Q4">
        <f t="shared" si="10"/>
        <v>947.19999861106044</v>
      </c>
      <c r="R4" s="3">
        <f t="shared" si="11"/>
        <v>0.99740100419222477</v>
      </c>
      <c r="S4">
        <f t="shared" si="12"/>
        <v>-3.174955549156637E-3</v>
      </c>
      <c r="T4" s="5">
        <v>6.77</v>
      </c>
      <c r="U4" s="5">
        <f t="shared" si="13"/>
        <v>0.72078071297864232</v>
      </c>
      <c r="V4" s="5">
        <f t="shared" si="14"/>
        <v>0.36039458857162016</v>
      </c>
      <c r="W4" s="5">
        <f t="shared" si="15"/>
        <v>0.36039458857162016</v>
      </c>
      <c r="X4" s="5">
        <f t="shared" si="16"/>
        <v>-189.67913499437961</v>
      </c>
      <c r="Y4" s="5">
        <f t="shared" si="17"/>
        <v>0.12988425947170737</v>
      </c>
      <c r="Z4" s="5">
        <f t="shared" si="18"/>
        <v>6.0065764761936691E-3</v>
      </c>
      <c r="AA4" s="5">
        <f t="shared" si="19"/>
        <v>6.0222282220963631E-3</v>
      </c>
      <c r="AB4" s="5">
        <f t="shared" si="20"/>
        <v>3.6267232759013923E-5</v>
      </c>
      <c r="AC4" s="11"/>
    </row>
    <row r="5" spans="1:31" x14ac:dyDescent="0.25">
      <c r="A5" t="s">
        <v>34</v>
      </c>
      <c r="B5" s="1">
        <v>43262.625</v>
      </c>
      <c r="C5" s="1">
        <v>43301.989583275463</v>
      </c>
      <c r="D5" s="4">
        <v>7.6</v>
      </c>
      <c r="E5">
        <f t="shared" si="0"/>
        <v>-0.20999999999999996</v>
      </c>
      <c r="F5">
        <f t="shared" si="1"/>
        <v>0.50919999999999999</v>
      </c>
      <c r="G5" s="2">
        <f t="shared" si="2"/>
        <v>944.749998611107</v>
      </c>
      <c r="H5" s="3">
        <f t="shared" si="3"/>
        <v>0.99997665954509418</v>
      </c>
      <c r="I5">
        <v>1</v>
      </c>
      <c r="J5">
        <v>1</v>
      </c>
      <c r="K5">
        <f t="shared" si="4"/>
        <v>-0.10500122538818309</v>
      </c>
      <c r="L5">
        <f t="shared" si="5"/>
        <v>-0.10499877461181686</v>
      </c>
      <c r="M5">
        <f t="shared" si="6"/>
        <v>-0.20999999999999996</v>
      </c>
      <c r="N5">
        <f t="shared" si="7"/>
        <v>-0.10499877461181686</v>
      </c>
      <c r="O5">
        <f t="shared" si="8"/>
        <v>-0.10500122538818309</v>
      </c>
      <c r="P5">
        <f t="shared" si="9"/>
        <v>-1.7500204231363848E-3</v>
      </c>
      <c r="Q5">
        <f t="shared" si="10"/>
        <v>947.749998611107</v>
      </c>
      <c r="R5" s="3">
        <f t="shared" si="11"/>
        <v>0.99739949702642849</v>
      </c>
      <c r="S5">
        <f t="shared" si="12"/>
        <v>-1.7545832220226332E-3</v>
      </c>
      <c r="T5" s="5">
        <v>6.7</v>
      </c>
      <c r="U5" s="5">
        <f t="shared" si="13"/>
        <v>0.7251133773976316</v>
      </c>
      <c r="V5" s="5">
        <f t="shared" si="14"/>
        <v>0.36256091986721617</v>
      </c>
      <c r="W5" s="5">
        <f t="shared" si="15"/>
        <v>0.36256091986721617</v>
      </c>
      <c r="X5" s="5">
        <f t="shared" si="16"/>
        <v>-345.29208447506272</v>
      </c>
      <c r="Y5" s="5">
        <f t="shared" si="17"/>
        <v>0.13145042061496195</v>
      </c>
      <c r="Z5" s="5">
        <f t="shared" si="18"/>
        <v>6.0426819977869358E-3</v>
      </c>
      <c r="AA5" s="5">
        <f t="shared" si="19"/>
        <v>6.0584369811716686E-3</v>
      </c>
      <c r="AB5" s="5">
        <f t="shared" si="20"/>
        <v>3.6704658654828479E-5</v>
      </c>
      <c r="AC5" s="11"/>
    </row>
    <row r="6" spans="1:31" x14ac:dyDescent="0.25">
      <c r="A6" t="s">
        <v>35</v>
      </c>
      <c r="B6" s="1">
        <v>43262.625</v>
      </c>
      <c r="C6" s="1">
        <v>43302.012499942131</v>
      </c>
      <c r="D6" s="4">
        <v>10.27</v>
      </c>
      <c r="E6">
        <f t="shared" si="0"/>
        <v>2.46</v>
      </c>
      <c r="F6">
        <f t="shared" si="1"/>
        <v>0.59155199999999997</v>
      </c>
      <c r="G6" s="2">
        <f t="shared" si="2"/>
        <v>945.29999861115357</v>
      </c>
      <c r="H6" s="3">
        <f t="shared" si="3"/>
        <v>0.9999768040163779</v>
      </c>
      <c r="I6">
        <v>1</v>
      </c>
      <c r="J6">
        <v>1</v>
      </c>
      <c r="K6">
        <f t="shared" si="4"/>
        <v>1.230014265695381</v>
      </c>
      <c r="L6">
        <f t="shared" si="5"/>
        <v>1.229985734304619</v>
      </c>
      <c r="M6">
        <f t="shared" si="6"/>
        <v>2.46</v>
      </c>
      <c r="N6">
        <f t="shared" si="7"/>
        <v>1.229985734304619</v>
      </c>
      <c r="O6">
        <f t="shared" si="8"/>
        <v>1.230014265695381</v>
      </c>
      <c r="P6">
        <f t="shared" si="9"/>
        <v>2.0500237761589681E-2</v>
      </c>
      <c r="Q6">
        <f t="shared" si="10"/>
        <v>948.29999861115357</v>
      </c>
      <c r="R6" s="3">
        <f t="shared" si="11"/>
        <v>0.99739798986290973</v>
      </c>
      <c r="S6">
        <f t="shared" si="12"/>
        <v>2.0553718746121993E-2</v>
      </c>
      <c r="T6" s="5">
        <v>5.76</v>
      </c>
      <c r="U6" s="5">
        <f t="shared" si="13"/>
        <v>0.7851360001840445</v>
      </c>
      <c r="V6" s="5">
        <f t="shared" si="14"/>
        <v>0.39257255314527889</v>
      </c>
      <c r="W6" s="5">
        <f t="shared" si="15"/>
        <v>0.39257255314527889</v>
      </c>
      <c r="X6" s="5">
        <f t="shared" si="16"/>
        <v>31.916097568457097</v>
      </c>
      <c r="Y6" s="5">
        <f t="shared" si="17"/>
        <v>0.15411320948300281</v>
      </c>
      <c r="Z6" s="5">
        <f t="shared" si="18"/>
        <v>6.5428758857546485E-3</v>
      </c>
      <c r="AA6" s="5">
        <f t="shared" si="19"/>
        <v>6.5599449289585523E-3</v>
      </c>
      <c r="AB6" s="5">
        <f t="shared" si="20"/>
        <v>4.3032877470969024E-5</v>
      </c>
      <c r="AC6" s="11"/>
      <c r="AE6" s="1">
        <v>43262.5</v>
      </c>
    </row>
    <row r="7" spans="1:31" x14ac:dyDescent="0.25">
      <c r="A7" t="s">
        <v>36</v>
      </c>
      <c r="B7" s="1">
        <v>43262.625</v>
      </c>
      <c r="C7" s="1">
        <v>43302.035416608793</v>
      </c>
      <c r="D7" s="4">
        <v>163.06</v>
      </c>
      <c r="E7">
        <f t="shared" si="0"/>
        <v>155.25</v>
      </c>
      <c r="F7">
        <f t="shared" si="1"/>
        <v>2.3643700000000001</v>
      </c>
      <c r="G7" s="2">
        <f t="shared" si="2"/>
        <v>945.84999861102551</v>
      </c>
      <c r="H7" s="3">
        <f t="shared" si="3"/>
        <v>0.99997694759342237</v>
      </c>
      <c r="I7">
        <v>1</v>
      </c>
      <c r="J7">
        <v>1</v>
      </c>
      <c r="K7">
        <f t="shared" si="4"/>
        <v>77.625894731843161</v>
      </c>
      <c r="L7">
        <f t="shared" si="5"/>
        <v>77.624105268156853</v>
      </c>
      <c r="M7">
        <f t="shared" si="6"/>
        <v>155.25</v>
      </c>
      <c r="N7">
        <f t="shared" si="7"/>
        <v>77.624105268156853</v>
      </c>
      <c r="O7">
        <f t="shared" si="8"/>
        <v>77.625894731843161</v>
      </c>
      <c r="P7">
        <f t="shared" si="9"/>
        <v>1.293764912197386</v>
      </c>
      <c r="Q7">
        <f t="shared" si="10"/>
        <v>948.84999861102551</v>
      </c>
      <c r="R7" s="3">
        <f t="shared" si="11"/>
        <v>0.99739648270166881</v>
      </c>
      <c r="S7">
        <f t="shared" si="12"/>
        <v>1.2971420439471952</v>
      </c>
      <c r="T7" s="5">
        <v>1.45</v>
      </c>
      <c r="U7" s="5">
        <f t="shared" si="13"/>
        <v>2.4200723681288956</v>
      </c>
      <c r="V7" s="5">
        <f t="shared" si="14"/>
        <v>1.2100501313482515</v>
      </c>
      <c r="W7" s="5">
        <f t="shared" si="15"/>
        <v>1.2100501313482515</v>
      </c>
      <c r="X7" s="5">
        <f t="shared" si="16"/>
        <v>1.5588227814034754</v>
      </c>
      <c r="Y7" s="5">
        <f t="shared" si="17"/>
        <v>1.4642213203759207</v>
      </c>
      <c r="Z7" s="5">
        <f t="shared" si="18"/>
        <v>2.0167502189137525E-2</v>
      </c>
      <c r="AA7" s="5">
        <f t="shared" si="19"/>
        <v>2.0220145688211563E-2</v>
      </c>
      <c r="AB7" s="5">
        <f t="shared" si="20"/>
        <v>4.0885429165250065E-4</v>
      </c>
      <c r="AC7" s="11"/>
    </row>
    <row r="8" spans="1:31" x14ac:dyDescent="0.25">
      <c r="A8" t="s">
        <v>37</v>
      </c>
      <c r="B8" s="1">
        <v>43262.625</v>
      </c>
      <c r="C8" s="1">
        <v>43302.058333275461</v>
      </c>
      <c r="D8" s="4">
        <v>629.12</v>
      </c>
      <c r="E8">
        <f t="shared" si="0"/>
        <v>621.31000000000006</v>
      </c>
      <c r="F8">
        <f t="shared" si="1"/>
        <v>4.6554880000000001</v>
      </c>
      <c r="G8" s="2">
        <f t="shared" si="2"/>
        <v>946.39999861107208</v>
      </c>
      <c r="H8" s="3">
        <f t="shared" si="3"/>
        <v>0.99997709028176263</v>
      </c>
      <c r="I8">
        <v>1</v>
      </c>
      <c r="J8">
        <v>1</v>
      </c>
      <c r="K8">
        <f t="shared" si="4"/>
        <v>310.65855855002224</v>
      </c>
      <c r="L8">
        <f t="shared" si="5"/>
        <v>310.65144144997782</v>
      </c>
      <c r="M8">
        <f t="shared" si="6"/>
        <v>621.31000000000006</v>
      </c>
      <c r="N8">
        <f t="shared" si="7"/>
        <v>310.65144144997782</v>
      </c>
      <c r="O8">
        <f t="shared" si="8"/>
        <v>310.65855855002224</v>
      </c>
      <c r="P8">
        <f t="shared" si="9"/>
        <v>5.1776426425003708</v>
      </c>
      <c r="Q8">
        <f t="shared" si="10"/>
        <v>949.39999861107208</v>
      </c>
      <c r="R8" s="3">
        <f t="shared" si="11"/>
        <v>0.99739497554270495</v>
      </c>
      <c r="S8">
        <f t="shared" si="12"/>
        <v>5.1911657562572939</v>
      </c>
      <c r="T8" s="5">
        <v>0.74</v>
      </c>
      <c r="U8" s="5">
        <f t="shared" si="13"/>
        <v>4.684023194671969</v>
      </c>
      <c r="V8" s="5">
        <f t="shared" si="14"/>
        <v>2.3420384250561943</v>
      </c>
      <c r="W8" s="5">
        <f t="shared" si="15"/>
        <v>2.3420384250561943</v>
      </c>
      <c r="X8" s="5">
        <f t="shared" si="16"/>
        <v>0.75389470548872051</v>
      </c>
      <c r="Y8" s="5">
        <f t="shared" si="17"/>
        <v>5.4851439844396994</v>
      </c>
      <c r="Z8" s="5">
        <f t="shared" si="18"/>
        <v>3.9033973750936569E-2</v>
      </c>
      <c r="AA8" s="5">
        <f t="shared" si="19"/>
        <v>3.9135923789567227E-2</v>
      </c>
      <c r="AB8" s="5">
        <f t="shared" si="20"/>
        <v>1.531620530862814E-3</v>
      </c>
      <c r="AC8" s="11"/>
      <c r="AE8" t="s">
        <v>140</v>
      </c>
    </row>
    <row r="9" spans="1:31" x14ac:dyDescent="0.25">
      <c r="A9" t="s">
        <v>38</v>
      </c>
      <c r="B9" s="1">
        <v>43262.625</v>
      </c>
      <c r="C9" s="1">
        <v>43302.08124994213</v>
      </c>
      <c r="D9" s="4">
        <v>429.53</v>
      </c>
      <c r="E9">
        <f t="shared" si="0"/>
        <v>421.71999999999997</v>
      </c>
      <c r="F9">
        <f t="shared" si="1"/>
        <v>3.8228170000000001</v>
      </c>
      <c r="G9" s="2">
        <f t="shared" si="2"/>
        <v>946.94999861111864</v>
      </c>
      <c r="H9" s="3">
        <f t="shared" si="3"/>
        <v>0.99997723208689948</v>
      </c>
      <c r="I9">
        <v>1</v>
      </c>
      <c r="J9">
        <v>1</v>
      </c>
      <c r="K9">
        <f t="shared" si="4"/>
        <v>210.8624004484048</v>
      </c>
      <c r="L9">
        <f t="shared" si="5"/>
        <v>210.85759955159523</v>
      </c>
      <c r="M9">
        <f t="shared" si="6"/>
        <v>421.72</v>
      </c>
      <c r="N9">
        <f t="shared" si="7"/>
        <v>210.85759955159523</v>
      </c>
      <c r="O9">
        <f t="shared" si="8"/>
        <v>210.8624004484048</v>
      </c>
      <c r="P9">
        <f t="shared" si="9"/>
        <v>3.5143733408067468</v>
      </c>
      <c r="Q9">
        <f t="shared" si="10"/>
        <v>949.94999861111864</v>
      </c>
      <c r="R9" s="3">
        <f t="shared" si="11"/>
        <v>0.9973934683860185</v>
      </c>
      <c r="S9">
        <f t="shared" si="12"/>
        <v>3.5235576050981199</v>
      </c>
      <c r="T9" s="5">
        <v>0.89</v>
      </c>
      <c r="U9" s="5">
        <f t="shared" si="13"/>
        <v>3.8575166345163052</v>
      </c>
      <c r="V9" s="5">
        <f t="shared" si="14"/>
        <v>1.9287802744089917</v>
      </c>
      <c r="W9" s="5">
        <f t="shared" si="15"/>
        <v>1.9287802744089917</v>
      </c>
      <c r="X9" s="5">
        <f t="shared" si="16"/>
        <v>0.91471038473781319</v>
      </c>
      <c r="Y9" s="5">
        <f t="shared" si="17"/>
        <v>3.7201933469492254</v>
      </c>
      <c r="Z9" s="5">
        <f t="shared" si="18"/>
        <v>3.2146337906816529E-2</v>
      </c>
      <c r="AA9" s="5">
        <f t="shared" si="19"/>
        <v>3.2230347326051484E-2</v>
      </c>
      <c r="AB9" s="5">
        <f t="shared" si="20"/>
        <v>1.038795288757914E-3</v>
      </c>
      <c r="AC9" s="11"/>
      <c r="AE9">
        <f>LN(2)/252288</f>
        <v>2.7474441137110973E-6</v>
      </c>
    </row>
    <row r="10" spans="1:31" x14ac:dyDescent="0.25">
      <c r="A10" t="s">
        <v>39</v>
      </c>
      <c r="B10" s="1">
        <v>43262.625</v>
      </c>
      <c r="C10" s="1">
        <v>43302.104166608799</v>
      </c>
      <c r="D10" s="4">
        <v>144.63</v>
      </c>
      <c r="E10">
        <f t="shared" si="0"/>
        <v>136.82</v>
      </c>
      <c r="F10">
        <f t="shared" si="1"/>
        <v>2.2273019999999999</v>
      </c>
      <c r="G10" s="2">
        <f t="shared" si="2"/>
        <v>947.49999861116521</v>
      </c>
      <c r="H10" s="3">
        <f t="shared" si="3"/>
        <v>0.9999773730142999</v>
      </c>
      <c r="I10">
        <v>1</v>
      </c>
      <c r="J10">
        <v>1</v>
      </c>
      <c r="K10">
        <f t="shared" si="4"/>
        <v>68.410773964802118</v>
      </c>
      <c r="L10">
        <f t="shared" si="5"/>
        <v>68.409226035197889</v>
      </c>
      <c r="M10">
        <f t="shared" si="6"/>
        <v>136.82</v>
      </c>
      <c r="N10">
        <f t="shared" si="7"/>
        <v>68.409226035197889</v>
      </c>
      <c r="O10">
        <f t="shared" si="8"/>
        <v>68.410773964802118</v>
      </c>
      <c r="P10">
        <f t="shared" si="9"/>
        <v>1.1401795660800353</v>
      </c>
      <c r="Q10">
        <f t="shared" si="10"/>
        <v>950.49999861116521</v>
      </c>
      <c r="R10" s="3">
        <f t="shared" si="11"/>
        <v>0.99739196123160956</v>
      </c>
      <c r="S10">
        <f t="shared" si="12"/>
        <v>1.1431609742193103</v>
      </c>
      <c r="T10" s="5">
        <v>1.54</v>
      </c>
      <c r="U10" s="5">
        <f t="shared" si="13"/>
        <v>2.2863462050365424</v>
      </c>
      <c r="V10" s="5">
        <f t="shared" si="14"/>
        <v>1.1431860359453152</v>
      </c>
      <c r="W10" s="5">
        <f t="shared" si="15"/>
        <v>1.1431860359453152</v>
      </c>
      <c r="X10" s="5">
        <f t="shared" si="16"/>
        <v>1.671061398214108</v>
      </c>
      <c r="Y10" s="5">
        <f t="shared" si="17"/>
        <v>1.3068743127803635</v>
      </c>
      <c r="Z10" s="5">
        <f t="shared" si="18"/>
        <v>1.9053100599088588E-2</v>
      </c>
      <c r="AA10" s="5">
        <f t="shared" si="19"/>
        <v>1.9102921759627224E-2</v>
      </c>
      <c r="AB10" s="5">
        <f t="shared" si="20"/>
        <v>3.6492161975443927E-4</v>
      </c>
      <c r="AC10" s="11"/>
    </row>
    <row r="11" spans="1:31" x14ac:dyDescent="0.25">
      <c r="A11" t="s">
        <v>40</v>
      </c>
      <c r="B11" s="1">
        <v>43262.625</v>
      </c>
      <c r="C11" s="1">
        <v>43302.12708327546</v>
      </c>
      <c r="D11" s="4">
        <v>40.630000000000003</v>
      </c>
      <c r="E11">
        <f t="shared" si="0"/>
        <v>32.82</v>
      </c>
      <c r="F11">
        <f t="shared" si="1"/>
        <v>1.1782700000000002</v>
      </c>
      <c r="G11" s="2">
        <f t="shared" si="2"/>
        <v>948.04999861103715</v>
      </c>
      <c r="H11" s="3">
        <f t="shared" si="3"/>
        <v>0.99997751306939664</v>
      </c>
      <c r="I11">
        <v>1</v>
      </c>
      <c r="J11">
        <v>1</v>
      </c>
      <c r="K11">
        <f t="shared" si="4"/>
        <v>16.410184507340102</v>
      </c>
      <c r="L11">
        <f t="shared" si="5"/>
        <v>16.409815492659895</v>
      </c>
      <c r="M11">
        <f t="shared" si="6"/>
        <v>32.819999999999993</v>
      </c>
      <c r="N11">
        <f t="shared" si="7"/>
        <v>16.409815492659895</v>
      </c>
      <c r="O11">
        <f t="shared" si="8"/>
        <v>16.410184507340102</v>
      </c>
      <c r="P11">
        <f t="shared" si="9"/>
        <v>0.27350307512233502</v>
      </c>
      <c r="Q11">
        <f t="shared" si="10"/>
        <v>951.04999861103715</v>
      </c>
      <c r="R11" s="3">
        <f t="shared" si="11"/>
        <v>0.99739045407947846</v>
      </c>
      <c r="S11">
        <f t="shared" si="12"/>
        <v>0.27421866131129075</v>
      </c>
      <c r="T11" s="5">
        <v>2.9</v>
      </c>
      <c r="U11" s="5">
        <f t="shared" si="13"/>
        <v>1.28640000115866</v>
      </c>
      <c r="V11" s="5">
        <f t="shared" si="14"/>
        <v>0.64320723245752998</v>
      </c>
      <c r="W11" s="5">
        <f t="shared" si="15"/>
        <v>0.64320723245752998</v>
      </c>
      <c r="X11" s="5">
        <f t="shared" si="16"/>
        <v>3.919561246674772</v>
      </c>
      <c r="Y11" s="5">
        <f t="shared" si="17"/>
        <v>0.413715543885675</v>
      </c>
      <c r="Z11" s="5">
        <f t="shared" si="18"/>
        <v>1.0720120540958833E-2</v>
      </c>
      <c r="AA11" s="5">
        <f t="shared" si="19"/>
        <v>1.07481683799077E-2</v>
      </c>
      <c r="AB11" s="5">
        <f t="shared" si="20"/>
        <v>1.1552312352284771E-4</v>
      </c>
      <c r="AC11" s="11"/>
    </row>
    <row r="12" spans="1:31" x14ac:dyDescent="0.25">
      <c r="A12" t="s">
        <v>41</v>
      </c>
      <c r="B12" s="1">
        <v>43262.625</v>
      </c>
      <c r="C12" s="1">
        <v>43302.149999942128</v>
      </c>
      <c r="D12" s="4">
        <v>17.16</v>
      </c>
      <c r="E12">
        <f t="shared" si="0"/>
        <v>9.3500000000000014</v>
      </c>
      <c r="F12">
        <f t="shared" si="1"/>
        <v>0.76533600000000002</v>
      </c>
      <c r="G12" s="2">
        <f t="shared" si="2"/>
        <v>948.59999861108372</v>
      </c>
      <c r="H12" s="3">
        <f t="shared" si="3"/>
        <v>0.99997765225758928</v>
      </c>
      <c r="I12">
        <v>1</v>
      </c>
      <c r="J12">
        <v>1</v>
      </c>
      <c r="K12">
        <f t="shared" si="4"/>
        <v>4.6750522384315918</v>
      </c>
      <c r="L12">
        <f t="shared" si="5"/>
        <v>4.6749477615684105</v>
      </c>
      <c r="M12">
        <f t="shared" si="6"/>
        <v>9.3500000000000014</v>
      </c>
      <c r="N12">
        <f t="shared" si="7"/>
        <v>4.6749477615684105</v>
      </c>
      <c r="O12">
        <f t="shared" si="8"/>
        <v>4.6750522384315918</v>
      </c>
      <c r="P12">
        <f t="shared" si="9"/>
        <v>7.7917537307193196E-2</v>
      </c>
      <c r="Q12">
        <f t="shared" si="10"/>
        <v>951.59999861108372</v>
      </c>
      <c r="R12" s="3">
        <f t="shared" si="11"/>
        <v>0.99738894692962443</v>
      </c>
      <c r="S12">
        <f t="shared" si="12"/>
        <v>7.8121516733322127E-2</v>
      </c>
      <c r="T12" s="5">
        <v>4.46</v>
      </c>
      <c r="U12" s="5">
        <f t="shared" si="13"/>
        <v>0.92317060339733525</v>
      </c>
      <c r="V12" s="5">
        <f t="shared" si="14"/>
        <v>0.46159045945101118</v>
      </c>
      <c r="W12" s="5">
        <f t="shared" si="15"/>
        <v>0.46159045945101118</v>
      </c>
      <c r="X12" s="5">
        <f t="shared" si="16"/>
        <v>9.8734823892763117</v>
      </c>
      <c r="Y12" s="5">
        <f t="shared" si="17"/>
        <v>0.21306575225619559</v>
      </c>
      <c r="Z12" s="5">
        <f t="shared" si="18"/>
        <v>7.69317432418352E-3</v>
      </c>
      <c r="AA12" s="5">
        <f t="shared" si="19"/>
        <v>7.7133141969001071E-3</v>
      </c>
      <c r="AB12" s="5">
        <f t="shared" si="20"/>
        <v>5.9495215900100741E-5</v>
      </c>
      <c r="AC12" s="11"/>
    </row>
    <row r="13" spans="1:31" x14ac:dyDescent="0.25">
      <c r="A13" t="s">
        <v>42</v>
      </c>
      <c r="B13" s="1">
        <v>43262.625</v>
      </c>
      <c r="C13" s="1">
        <v>43302.172916608797</v>
      </c>
      <c r="D13" s="4">
        <v>14.05</v>
      </c>
      <c r="E13">
        <f t="shared" si="0"/>
        <v>6.2400000000000011</v>
      </c>
      <c r="F13">
        <f t="shared" si="1"/>
        <v>0.69266499999999998</v>
      </c>
      <c r="G13" s="2">
        <f t="shared" si="2"/>
        <v>949.14999861113029</v>
      </c>
      <c r="H13" s="3">
        <f t="shared" si="3"/>
        <v>0.99997779058424341</v>
      </c>
      <c r="I13">
        <v>1</v>
      </c>
      <c r="J13">
        <v>1</v>
      </c>
      <c r="K13">
        <f t="shared" si="4"/>
        <v>3.1200346470733265</v>
      </c>
      <c r="L13">
        <f t="shared" si="5"/>
        <v>3.1199653529266747</v>
      </c>
      <c r="M13">
        <f t="shared" si="6"/>
        <v>6.2400000000000011</v>
      </c>
      <c r="N13">
        <f t="shared" si="7"/>
        <v>3.1199653529266747</v>
      </c>
      <c r="O13">
        <f t="shared" si="8"/>
        <v>3.1200346470733265</v>
      </c>
      <c r="P13">
        <f t="shared" si="9"/>
        <v>5.2000577451222108E-2</v>
      </c>
      <c r="Q13">
        <f t="shared" si="10"/>
        <v>952.14999861113029</v>
      </c>
      <c r="R13" s="3">
        <f t="shared" si="11"/>
        <v>0.9973874397820478</v>
      </c>
      <c r="S13">
        <f t="shared" si="12"/>
        <v>5.2136787949310287E-2</v>
      </c>
      <c r="T13" s="5">
        <v>4.93</v>
      </c>
      <c r="U13" s="5">
        <f t="shared" si="13"/>
        <v>0.86388053126922593</v>
      </c>
      <c r="V13" s="5">
        <f t="shared" si="14"/>
        <v>0.43194506225834883</v>
      </c>
      <c r="W13" s="5">
        <f t="shared" si="15"/>
        <v>0.43194506225834883</v>
      </c>
      <c r="X13" s="5">
        <f t="shared" si="16"/>
        <v>13.84423928316067</v>
      </c>
      <c r="Y13" s="5">
        <f t="shared" si="17"/>
        <v>0.18657653680936884</v>
      </c>
      <c r="Z13" s="5">
        <f t="shared" si="18"/>
        <v>7.1990843709724807E-3</v>
      </c>
      <c r="AA13" s="5">
        <f t="shared" si="19"/>
        <v>7.2179416782565927E-3</v>
      </c>
      <c r="AB13" s="5">
        <f t="shared" si="20"/>
        <v>5.2098682070713597E-5</v>
      </c>
      <c r="AC13" s="11"/>
    </row>
    <row r="14" spans="1:31" x14ac:dyDescent="0.25">
      <c r="A14" t="s">
        <v>43</v>
      </c>
      <c r="B14" s="1">
        <v>43262.625</v>
      </c>
      <c r="C14" s="1">
        <v>43302.195833275466</v>
      </c>
      <c r="D14" s="4">
        <v>11.36</v>
      </c>
      <c r="E14">
        <f t="shared" si="0"/>
        <v>3.55</v>
      </c>
      <c r="F14">
        <f t="shared" si="1"/>
        <v>0.62252799999999997</v>
      </c>
      <c r="G14" s="2">
        <f t="shared" si="2"/>
        <v>949.69999861117685</v>
      </c>
      <c r="H14" s="3">
        <f t="shared" si="3"/>
        <v>0.99997792805469199</v>
      </c>
      <c r="I14">
        <v>1</v>
      </c>
      <c r="J14">
        <v>1</v>
      </c>
      <c r="K14">
        <f t="shared" si="4"/>
        <v>1.775019589067645</v>
      </c>
      <c r="L14">
        <f t="shared" si="5"/>
        <v>1.7749804109323544</v>
      </c>
      <c r="M14">
        <f t="shared" si="6"/>
        <v>3.5499999999999994</v>
      </c>
      <c r="N14">
        <f t="shared" si="7"/>
        <v>1.7749804109323544</v>
      </c>
      <c r="O14">
        <f t="shared" si="8"/>
        <v>1.775019589067645</v>
      </c>
      <c r="P14">
        <f t="shared" si="9"/>
        <v>2.9583659817794084E-2</v>
      </c>
      <c r="Q14">
        <f t="shared" si="10"/>
        <v>952.69999861117685</v>
      </c>
      <c r="R14" s="3">
        <f t="shared" si="11"/>
        <v>0.99738593263674857</v>
      </c>
      <c r="S14">
        <f t="shared" si="12"/>
        <v>2.9661196182690253E-2</v>
      </c>
      <c r="T14" s="5">
        <v>5.48</v>
      </c>
      <c r="U14" s="5">
        <f t="shared" si="13"/>
        <v>0.80873103122422607</v>
      </c>
      <c r="V14" s="5">
        <f t="shared" si="14"/>
        <v>0.40436997822813486</v>
      </c>
      <c r="W14" s="5">
        <f t="shared" si="15"/>
        <v>0.40436997822813486</v>
      </c>
      <c r="X14" s="5">
        <f t="shared" si="16"/>
        <v>22.781155809133132</v>
      </c>
      <c r="Y14" s="5">
        <f t="shared" si="17"/>
        <v>0.16351507929222225</v>
      </c>
      <c r="Z14" s="5">
        <f t="shared" si="18"/>
        <v>6.7394996371355808E-3</v>
      </c>
      <c r="AA14" s="5">
        <f t="shared" si="19"/>
        <v>6.7571633172313151E-3</v>
      </c>
      <c r="AB14" s="5">
        <f t="shared" si="20"/>
        <v>4.5659256095736507E-5</v>
      </c>
      <c r="AC14" s="11"/>
    </row>
    <row r="15" spans="1:31" x14ac:dyDescent="0.25">
      <c r="A15" t="s">
        <v>44</v>
      </c>
      <c r="B15" s="1">
        <v>43262.625</v>
      </c>
      <c r="C15" s="1">
        <v>43302.218749942127</v>
      </c>
      <c r="D15" s="4">
        <v>11.9</v>
      </c>
      <c r="E15">
        <f t="shared" si="0"/>
        <v>4.0900000000000007</v>
      </c>
      <c r="F15">
        <f t="shared" si="1"/>
        <v>0.63665000000000005</v>
      </c>
      <c r="G15" s="2">
        <f t="shared" si="2"/>
        <v>950.2499986110488</v>
      </c>
      <c r="H15" s="3">
        <f t="shared" si="3"/>
        <v>0.99997806467423456</v>
      </c>
      <c r="I15">
        <v>1</v>
      </c>
      <c r="J15">
        <v>1</v>
      </c>
      <c r="K15">
        <f t="shared" si="4"/>
        <v>2.0450224291165906</v>
      </c>
      <c r="L15">
        <f t="shared" si="5"/>
        <v>2.0449775708834101</v>
      </c>
      <c r="M15">
        <f t="shared" si="6"/>
        <v>4.0900000000000007</v>
      </c>
      <c r="N15">
        <f t="shared" si="7"/>
        <v>2.0449775708834101</v>
      </c>
      <c r="O15">
        <f t="shared" si="8"/>
        <v>2.0450224291165906</v>
      </c>
      <c r="P15">
        <f t="shared" si="9"/>
        <v>3.4083707151943178E-2</v>
      </c>
      <c r="Q15">
        <f t="shared" si="10"/>
        <v>953.2499986110488</v>
      </c>
      <c r="R15" s="3">
        <f t="shared" si="11"/>
        <v>0.9973844254937273</v>
      </c>
      <c r="S15">
        <f t="shared" si="12"/>
        <v>3.4173089413413481E-2</v>
      </c>
      <c r="T15" s="5">
        <v>5.35</v>
      </c>
      <c r="U15" s="5">
        <f t="shared" si="13"/>
        <v>0.81965114077941725</v>
      </c>
      <c r="V15" s="5">
        <f t="shared" si="14"/>
        <v>0.40983006526770371</v>
      </c>
      <c r="W15" s="5">
        <f t="shared" si="15"/>
        <v>0.40983006526770371</v>
      </c>
      <c r="X15" s="5">
        <f t="shared" si="16"/>
        <v>20.040370190205799</v>
      </c>
      <c r="Y15" s="5">
        <f t="shared" si="17"/>
        <v>0.16796068239733028</v>
      </c>
      <c r="Z15" s="5">
        <f t="shared" si="18"/>
        <v>6.8305010877950621E-3</v>
      </c>
      <c r="AA15" s="5">
        <f t="shared" si="19"/>
        <v>6.8484136238780883E-3</v>
      </c>
      <c r="AB15" s="5">
        <f t="shared" si="20"/>
        <v>4.6900769163719012E-5</v>
      </c>
      <c r="AC15" s="11"/>
    </row>
    <row r="16" spans="1:31" x14ac:dyDescent="0.25">
      <c r="A16" t="s">
        <v>45</v>
      </c>
      <c r="B16" s="1">
        <v>43262.625</v>
      </c>
      <c r="C16" s="1">
        <v>43302.241666608796</v>
      </c>
      <c r="D16" s="4">
        <v>10.4</v>
      </c>
      <c r="E16">
        <f t="shared" si="0"/>
        <v>2.5900000000000007</v>
      </c>
      <c r="F16">
        <f t="shared" si="1"/>
        <v>0.59592000000000012</v>
      </c>
      <c r="G16" s="2">
        <f t="shared" si="2"/>
        <v>950.79999861109536</v>
      </c>
      <c r="H16" s="3">
        <f t="shared" si="3"/>
        <v>0.99997820044813812</v>
      </c>
      <c r="I16">
        <v>1</v>
      </c>
      <c r="J16">
        <v>1</v>
      </c>
      <c r="K16">
        <f t="shared" si="4"/>
        <v>1.2950141153636852</v>
      </c>
      <c r="L16">
        <f t="shared" si="5"/>
        <v>1.2949858846363154</v>
      </c>
      <c r="M16">
        <f t="shared" si="6"/>
        <v>2.5900000000000007</v>
      </c>
      <c r="N16">
        <f t="shared" si="7"/>
        <v>1.2949858846363154</v>
      </c>
      <c r="O16">
        <f t="shared" si="8"/>
        <v>1.2950141153636852</v>
      </c>
      <c r="P16">
        <f t="shared" si="9"/>
        <v>2.1583568589394753E-2</v>
      </c>
      <c r="Q16">
        <f t="shared" si="10"/>
        <v>953.79999861109536</v>
      </c>
      <c r="R16" s="3">
        <f t="shared" si="11"/>
        <v>0.99738291835298298</v>
      </c>
      <c r="S16">
        <f t="shared" si="12"/>
        <v>2.1640202766893716E-2</v>
      </c>
      <c r="T16" s="5">
        <v>5.73</v>
      </c>
      <c r="U16" s="5">
        <f t="shared" si="13"/>
        <v>0.78843225230897307</v>
      </c>
      <c r="V16" s="5">
        <f t="shared" si="14"/>
        <v>0.39422042306876537</v>
      </c>
      <c r="W16" s="5">
        <f t="shared" si="15"/>
        <v>0.39422042306876537</v>
      </c>
      <c r="X16" s="5">
        <f t="shared" si="16"/>
        <v>30.441399703049143</v>
      </c>
      <c r="Y16" s="5">
        <f t="shared" si="17"/>
        <v>0.15540974196451635</v>
      </c>
      <c r="Z16" s="5">
        <f t="shared" si="18"/>
        <v>6.5703403844794232E-3</v>
      </c>
      <c r="AA16" s="5">
        <f t="shared" si="19"/>
        <v>6.5875806208204176E-3</v>
      </c>
      <c r="AB16" s="5">
        <f t="shared" si="20"/>
        <v>4.3396218435808716E-5</v>
      </c>
      <c r="AC16" s="11"/>
    </row>
    <row r="17" spans="1:29" x14ac:dyDescent="0.25">
      <c r="A17" t="s">
        <v>46</v>
      </c>
      <c r="B17" s="1">
        <v>43262.625</v>
      </c>
      <c r="C17" s="1">
        <v>43302.264583275464</v>
      </c>
      <c r="D17" s="4">
        <v>7.81</v>
      </c>
      <c r="E17">
        <f t="shared" si="0"/>
        <v>0</v>
      </c>
      <c r="F17">
        <f t="shared" si="1"/>
        <v>0.51624100000000006</v>
      </c>
      <c r="G17" s="2">
        <f t="shared" si="2"/>
        <v>951.34999861114193</v>
      </c>
      <c r="H17" s="3">
        <f t="shared" si="3"/>
        <v>0.99997833538163683</v>
      </c>
      <c r="I17">
        <v>1</v>
      </c>
      <c r="J17">
        <v>1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  <c r="O17">
        <f t="shared" si="8"/>
        <v>0</v>
      </c>
      <c r="P17">
        <f t="shared" si="9"/>
        <v>0</v>
      </c>
      <c r="T17" s="5">
        <v>6.61</v>
      </c>
      <c r="U17" s="5">
        <f t="shared" si="13"/>
        <v>0.73007502365304899</v>
      </c>
      <c r="V17" s="5">
        <f t="shared" si="14"/>
        <v>0.36504146606854909</v>
      </c>
      <c r="W17" s="5">
        <f t="shared" si="15"/>
        <v>0.36504146606854909</v>
      </c>
      <c r="X17" s="5"/>
      <c r="Y17" s="5">
        <f t="shared" si="17"/>
        <v>0.13325527194947567</v>
      </c>
      <c r="Z17" s="5">
        <f t="shared" si="18"/>
        <v>6.0840244344758185E-3</v>
      </c>
      <c r="AA17" s="5"/>
      <c r="AB17" s="5">
        <f t="shared" si="20"/>
        <v>0</v>
      </c>
      <c r="AC17" s="11"/>
    </row>
    <row r="18" spans="1:29" x14ac:dyDescent="0.25">
      <c r="C18" s="1"/>
    </row>
    <row r="23" spans="1:29" s="6" customFormat="1" x14ac:dyDescent="0.25">
      <c r="M23" s="6" t="s">
        <v>153</v>
      </c>
      <c r="P23" s="6">
        <f>SUM(P2:P17)</f>
        <v>11.622549342731118</v>
      </c>
      <c r="S23" s="6">
        <f>SUM(S2:S16)</f>
        <v>11.652915300628415</v>
      </c>
      <c r="V23" s="6">
        <f>SQRT(SUM(V2:V17))</f>
        <v>3.4013141779426159</v>
      </c>
      <c r="Y23" s="6">
        <f>SQRT(SUM(Y2:Y16))</f>
        <v>3.7350711130188823</v>
      </c>
      <c r="AB23" s="6">
        <f>SQRT(SUM(AB2:AB16))</f>
        <v>6.2413833137498875E-2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opLeftCell="R1" workbookViewId="0">
      <selection activeCell="AB23" sqref="AB23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31.5703125" customWidth="1"/>
    <col min="7" max="7" width="17.7109375" bestFit="1" customWidth="1"/>
    <col min="8" max="8" width="17.7109375" customWidth="1"/>
    <col min="9" max="9" width="18.5703125" bestFit="1" customWidth="1"/>
    <col min="10" max="10" width="19" bestFit="1" customWidth="1"/>
    <col min="11" max="12" width="12.140625" bestFit="1" customWidth="1"/>
    <col min="13" max="15" width="12" bestFit="1" customWidth="1"/>
    <col min="16" max="16" width="12" customWidth="1"/>
    <col min="17" max="17" width="20" bestFit="1" customWidth="1"/>
    <col min="18" max="18" width="10.5703125" bestFit="1" customWidth="1"/>
    <col min="19" max="19" width="15.42578125" bestFit="1" customWidth="1"/>
    <col min="20" max="20" width="28" bestFit="1" customWidth="1"/>
    <col min="21" max="22" width="12" bestFit="1" customWidth="1"/>
    <col min="23" max="23" width="18.5703125" bestFit="1" customWidth="1"/>
    <col min="24" max="24" width="14.7109375" bestFit="1" customWidth="1"/>
    <col min="25" max="25" width="12.85546875" bestFit="1" customWidth="1"/>
    <col min="26" max="26" width="12" bestFit="1" customWidth="1"/>
    <col min="27" max="27" width="26.140625" bestFit="1" customWidth="1"/>
    <col min="28" max="28" width="12.28515625" bestFit="1" customWidth="1"/>
    <col min="30" max="30" width="22.7109375" bestFit="1" customWidth="1"/>
  </cols>
  <sheetData>
    <row r="1" spans="1:30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182</v>
      </c>
      <c r="G1" t="s">
        <v>1</v>
      </c>
      <c r="H1" t="s">
        <v>6</v>
      </c>
      <c r="I1" t="s">
        <v>13</v>
      </c>
      <c r="J1" t="s">
        <v>12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136</v>
      </c>
      <c r="Q1" t="s">
        <v>137</v>
      </c>
      <c r="R1" t="s">
        <v>138</v>
      </c>
      <c r="S1" t="s">
        <v>139</v>
      </c>
      <c r="T1" s="5" t="s">
        <v>152</v>
      </c>
      <c r="U1" s="5" t="s">
        <v>181</v>
      </c>
      <c r="V1" s="9" t="s">
        <v>183</v>
      </c>
      <c r="W1" s="9" t="s">
        <v>189</v>
      </c>
      <c r="X1" s="9" t="s">
        <v>190</v>
      </c>
      <c r="Y1" s="9" t="s">
        <v>191</v>
      </c>
      <c r="Z1" s="9" t="s">
        <v>186</v>
      </c>
      <c r="AA1" s="9" t="s">
        <v>188</v>
      </c>
      <c r="AB1" s="9" t="s">
        <v>187</v>
      </c>
    </row>
    <row r="2" spans="1:30" x14ac:dyDescent="0.25">
      <c r="A2" t="s">
        <v>47</v>
      </c>
      <c r="B2" s="1">
        <v>43262.625</v>
      </c>
      <c r="C2" s="1">
        <v>43301.286111111112</v>
      </c>
      <c r="D2" s="4">
        <v>7.5</v>
      </c>
      <c r="E2">
        <f>D2-$D$17</f>
        <v>0.80999999999999961</v>
      </c>
      <c r="F2">
        <f>(D2/100)*T2</f>
        <v>0.50549999999999995</v>
      </c>
      <c r="G2" s="2">
        <f>(C2-B2)*24</f>
        <v>927.86666666669771</v>
      </c>
      <c r="H2" s="3">
        <f>1-EXP(-$AD$3*G2)</f>
        <v>0.99997175871933375</v>
      </c>
      <c r="I2">
        <v>1</v>
      </c>
      <c r="J2">
        <v>1</v>
      </c>
      <c r="K2">
        <f>E2/((1+H2)*(I2/J2))</f>
        <v>0.4050057189400898</v>
      </c>
      <c r="L2">
        <f>O2*H2*I2</f>
        <v>0.40499428105990976</v>
      </c>
      <c r="M2">
        <f>N2+O2</f>
        <v>0.80999999999999961</v>
      </c>
      <c r="N2">
        <f>L2/I2</f>
        <v>0.40499428105990976</v>
      </c>
      <c r="O2">
        <f>K2/J2</f>
        <v>0.4050057189400898</v>
      </c>
      <c r="P2">
        <f>O2/60</f>
        <v>6.7500953156681637E-3</v>
      </c>
      <c r="Q2">
        <f>(C2-$AD$6)*24</f>
        <v>930.86666666669771</v>
      </c>
      <c r="R2" s="3">
        <f>EXP(-$AD$9*Q2)</f>
        <v>0.99744576348348946</v>
      </c>
      <c r="S2">
        <f>P2/R2</f>
        <v>6.7673808068461428E-3</v>
      </c>
      <c r="T2" s="5">
        <v>6.74</v>
      </c>
      <c r="U2" s="5">
        <f>SQRT(((F2)^2)+(($F$17)^2))</f>
        <v>0.68908282521043862</v>
      </c>
      <c r="V2" s="5">
        <f>U2/(1+H2)</f>
        <v>0.34454627781928654</v>
      </c>
      <c r="W2" s="5">
        <f>V2/J2</f>
        <v>0.34454627781928654</v>
      </c>
      <c r="X2" s="5">
        <f>(W2/O2)*100</f>
        <v>85.071953729683841</v>
      </c>
      <c r="Y2" s="5">
        <f>W2^2</f>
        <v>0.11871213755912498</v>
      </c>
      <c r="Z2" s="5">
        <f>W2/60</f>
        <v>5.7424379636547753E-3</v>
      </c>
      <c r="AA2" s="5">
        <f>Z2/R2</f>
        <v>5.7571430687116546E-3</v>
      </c>
      <c r="AB2" s="5">
        <f>AA2^2</f>
        <v>3.314469631361465E-5</v>
      </c>
      <c r="AD2" t="s">
        <v>2</v>
      </c>
    </row>
    <row r="3" spans="1:30" x14ac:dyDescent="0.25">
      <c r="A3" t="s">
        <v>48</v>
      </c>
      <c r="B3" s="1">
        <v>43262.625</v>
      </c>
      <c r="C3" s="1">
        <v>43301.309027777781</v>
      </c>
      <c r="D3" s="4">
        <v>7.09</v>
      </c>
      <c r="E3">
        <f t="shared" ref="E3:E17" si="0">D3-$D$17</f>
        <v>0.39999999999999947</v>
      </c>
      <c r="F3">
        <f t="shared" ref="F3:F17" si="1">(D3/100)*T3</f>
        <v>0.49133700000000002</v>
      </c>
      <c r="G3" s="2">
        <f t="shared" ref="G3:G17" si="2">(C3-B3)*24</f>
        <v>928.41666666674428</v>
      </c>
      <c r="H3" s="3">
        <f t="shared" ref="H3:H17" si="3">1-EXP(-$AD$3*G3)</f>
        <v>0.99997193352544134</v>
      </c>
      <c r="I3">
        <v>1</v>
      </c>
      <c r="J3">
        <v>1</v>
      </c>
      <c r="K3">
        <f t="shared" ref="K3:K17" si="4">E3/((1+H3)*(I3/J3))</f>
        <v>0.2000028066868425</v>
      </c>
      <c r="L3">
        <f t="shared" ref="L3:L17" si="5">O3*H3*I3</f>
        <v>0.19999719331315696</v>
      </c>
      <c r="M3">
        <f t="shared" ref="M3:M17" si="6">N3+O3</f>
        <v>0.39999999999999947</v>
      </c>
      <c r="N3">
        <f t="shared" ref="N3:N17" si="7">L3/I3</f>
        <v>0.19999719331315696</v>
      </c>
      <c r="O3">
        <f t="shared" ref="O3:O17" si="8">K3/J3</f>
        <v>0.2000028066868425</v>
      </c>
      <c r="P3">
        <f t="shared" ref="P3:P17" si="9">O3/60</f>
        <v>3.3333801114473751E-3</v>
      </c>
      <c r="Q3">
        <f t="shared" ref="Q3:Q16" si="10">(C3-$AD$6)*24</f>
        <v>931.41666666674428</v>
      </c>
      <c r="R3" s="3">
        <f t="shared" ref="R3:R16" si="11">EXP(-$AD$9*Q3)</f>
        <v>0.99744425625005773</v>
      </c>
      <c r="S3">
        <f t="shared" ref="S3:S16" si="12">P3/R3</f>
        <v>3.3419212056815953E-3</v>
      </c>
      <c r="T3" s="5">
        <v>6.93</v>
      </c>
      <c r="U3" s="5">
        <f t="shared" ref="U3:U17" si="13">SQRT(((F3)^2)+(($F$17)^2))</f>
        <v>0.67876132592318483</v>
      </c>
      <c r="V3" s="5">
        <f t="shared" ref="V3:V17" si="14">U3/(1+H3)</f>
        <v>0.33938542563779955</v>
      </c>
      <c r="W3" s="5">
        <f t="shared" ref="W3:W17" si="15">V3/J3</f>
        <v>0.33938542563779955</v>
      </c>
      <c r="X3" s="5">
        <f t="shared" ref="X3:X16" si="16">(W3/O3)*100</f>
        <v>169.69033148079643</v>
      </c>
      <c r="Y3" s="5">
        <f t="shared" ref="Y3:Y17" si="17">W3^2</f>
        <v>0.11518246713535037</v>
      </c>
      <c r="Z3" s="5">
        <f t="shared" ref="Z3:Z17" si="18">W3/60</f>
        <v>5.6564237606299929E-3</v>
      </c>
      <c r="AA3" s="5">
        <f t="shared" ref="AA3:AA16" si="19">Z3/R3</f>
        <v>5.670917171748128E-3</v>
      </c>
      <c r="AB3" s="5">
        <f t="shared" ref="AB3:AB17" si="20">AA3^2</f>
        <v>3.2159301568827786E-5</v>
      </c>
      <c r="AD3">
        <f>LN(2)/61.4</f>
        <v>1.1289042028663604E-2</v>
      </c>
    </row>
    <row r="4" spans="1:30" x14ac:dyDescent="0.25">
      <c r="A4" t="s">
        <v>49</v>
      </c>
      <c r="B4" s="1">
        <v>43262.625</v>
      </c>
      <c r="C4" s="1">
        <v>43301.331944444442</v>
      </c>
      <c r="D4" s="4">
        <v>6.78</v>
      </c>
      <c r="E4">
        <f t="shared" si="0"/>
        <v>8.9999999999999858E-2</v>
      </c>
      <c r="F4">
        <f t="shared" si="1"/>
        <v>0.48070199999999996</v>
      </c>
      <c r="G4" s="2">
        <f t="shared" si="2"/>
        <v>928.96666666661622</v>
      </c>
      <c r="H4" s="3">
        <f t="shared" si="3"/>
        <v>0.99997210724954511</v>
      </c>
      <c r="I4">
        <v>1</v>
      </c>
      <c r="J4">
        <v>1</v>
      </c>
      <c r="K4">
        <f t="shared" si="4"/>
        <v>4.5000627595637846E-2</v>
      </c>
      <c r="L4">
        <f t="shared" si="5"/>
        <v>4.4999372404362005E-2</v>
      </c>
      <c r="M4">
        <f t="shared" si="6"/>
        <v>8.9999999999999858E-2</v>
      </c>
      <c r="N4">
        <f t="shared" si="7"/>
        <v>4.4999372404362005E-2</v>
      </c>
      <c r="O4">
        <f t="shared" si="8"/>
        <v>4.5000627595637846E-2</v>
      </c>
      <c r="P4">
        <f t="shared" si="9"/>
        <v>7.5001045992729748E-4</v>
      </c>
      <c r="Q4">
        <f t="shared" si="10"/>
        <v>931.96666666661622</v>
      </c>
      <c r="R4" s="3">
        <f t="shared" si="11"/>
        <v>0.99744274901890395</v>
      </c>
      <c r="S4">
        <f t="shared" si="12"/>
        <v>7.5193334220436845E-4</v>
      </c>
      <c r="T4" s="5">
        <v>7.09</v>
      </c>
      <c r="U4" s="5">
        <f t="shared" si="13"/>
        <v>0.67110304931806108</v>
      </c>
      <c r="V4" s="5">
        <f t="shared" si="14"/>
        <v>0.3355562044517677</v>
      </c>
      <c r="W4" s="5">
        <f t="shared" si="15"/>
        <v>0.3355562044517677</v>
      </c>
      <c r="X4" s="5">
        <f t="shared" si="16"/>
        <v>745.67005479784689</v>
      </c>
      <c r="Y4" s="5">
        <f t="shared" si="17"/>
        <v>0.11259796634607652</v>
      </c>
      <c r="Z4" s="5">
        <f t="shared" si="18"/>
        <v>5.5926034075294614E-3</v>
      </c>
      <c r="AA4" s="5">
        <f t="shared" si="19"/>
        <v>5.6069417648585947E-3</v>
      </c>
      <c r="AB4" s="5">
        <f t="shared" si="20"/>
        <v>3.1437795954515613E-5</v>
      </c>
    </row>
    <row r="5" spans="1:30" x14ac:dyDescent="0.25">
      <c r="A5" t="s">
        <v>50</v>
      </c>
      <c r="B5" s="1">
        <v>43262.625</v>
      </c>
      <c r="C5" s="1">
        <v>43301.354861111111</v>
      </c>
      <c r="D5" s="4">
        <v>8.2899999999999991</v>
      </c>
      <c r="E5">
        <f t="shared" si="0"/>
        <v>1.5999999999999988</v>
      </c>
      <c r="F5">
        <f t="shared" si="1"/>
        <v>0.53221799999999997</v>
      </c>
      <c r="G5" s="2">
        <f t="shared" si="2"/>
        <v>929.51666666666279</v>
      </c>
      <c r="H5" s="3">
        <f t="shared" si="3"/>
        <v>0.99997227989834225</v>
      </c>
      <c r="I5">
        <v>1</v>
      </c>
      <c r="J5">
        <v>1</v>
      </c>
      <c r="K5">
        <f t="shared" si="4"/>
        <v>0.80001108819434541</v>
      </c>
      <c r="L5">
        <f t="shared" si="5"/>
        <v>0.79998891180565335</v>
      </c>
      <c r="M5">
        <f t="shared" si="6"/>
        <v>1.5999999999999988</v>
      </c>
      <c r="N5">
        <f t="shared" si="7"/>
        <v>0.79998891180565335</v>
      </c>
      <c r="O5">
        <f t="shared" si="8"/>
        <v>0.80001108819434541</v>
      </c>
      <c r="P5">
        <f t="shared" si="9"/>
        <v>1.3333518136572424E-2</v>
      </c>
      <c r="Q5">
        <f t="shared" si="10"/>
        <v>932.51666666666279</v>
      </c>
      <c r="R5" s="3">
        <f t="shared" si="11"/>
        <v>0.99744124179002736</v>
      </c>
      <c r="S5">
        <f t="shared" si="12"/>
        <v>1.3367722907310144E-2</v>
      </c>
      <c r="T5" s="5">
        <v>6.42</v>
      </c>
      <c r="U5" s="5">
        <f t="shared" si="13"/>
        <v>0.7089152907957339</v>
      </c>
      <c r="V5" s="5">
        <f t="shared" si="14"/>
        <v>0.35446255826694145</v>
      </c>
      <c r="W5" s="5">
        <f t="shared" si="15"/>
        <v>0.35446255826694145</v>
      </c>
      <c r="X5" s="5">
        <f t="shared" si="16"/>
        <v>44.307205674733403</v>
      </c>
      <c r="Y5" s="5">
        <f t="shared" si="17"/>
        <v>0.12564370521314486</v>
      </c>
      <c r="Z5" s="5">
        <f t="shared" si="18"/>
        <v>5.9077093044490239E-3</v>
      </c>
      <c r="AA5" s="5">
        <f t="shared" si="19"/>
        <v>5.922864482570356E-3</v>
      </c>
      <c r="AB5" s="5">
        <f t="shared" si="20"/>
        <v>3.508032367889341E-5</v>
      </c>
    </row>
    <row r="6" spans="1:30" x14ac:dyDescent="0.25">
      <c r="A6" t="s">
        <v>51</v>
      </c>
      <c r="B6" s="1">
        <v>43262.625</v>
      </c>
      <c r="C6" s="1">
        <v>43301.377083333333</v>
      </c>
      <c r="D6" s="4">
        <v>8.08</v>
      </c>
      <c r="E6">
        <f t="shared" si="0"/>
        <v>1.3899999999999997</v>
      </c>
      <c r="F6">
        <f t="shared" si="1"/>
        <v>0.5252</v>
      </c>
      <c r="G6" s="2">
        <f t="shared" si="2"/>
        <v>930.04999999998836</v>
      </c>
      <c r="H6" s="3">
        <f t="shared" si="3"/>
        <v>0.99997244629472748</v>
      </c>
      <c r="I6">
        <v>1</v>
      </c>
      <c r="J6">
        <v>1</v>
      </c>
      <c r="K6">
        <f t="shared" si="4"/>
        <v>0.69500957504449601</v>
      </c>
      <c r="L6">
        <f t="shared" si="5"/>
        <v>0.69499042495550367</v>
      </c>
      <c r="M6">
        <f t="shared" si="6"/>
        <v>1.3899999999999997</v>
      </c>
      <c r="N6">
        <f t="shared" si="7"/>
        <v>0.69499042495550367</v>
      </c>
      <c r="O6">
        <f t="shared" si="8"/>
        <v>0.69500957504449601</v>
      </c>
      <c r="P6">
        <f t="shared" si="9"/>
        <v>1.1583492917408266E-2</v>
      </c>
      <c r="Q6">
        <f t="shared" si="10"/>
        <v>933.04999999998836</v>
      </c>
      <c r="R6" s="3">
        <f t="shared" si="11"/>
        <v>0.99743978023692836</v>
      </c>
      <c r="S6">
        <f t="shared" si="12"/>
        <v>1.1613225326401924E-2</v>
      </c>
      <c r="T6" s="5">
        <v>6.5</v>
      </c>
      <c r="U6" s="5">
        <f t="shared" si="13"/>
        <v>0.7036618008674338</v>
      </c>
      <c r="V6" s="5">
        <f t="shared" si="14"/>
        <v>0.35183574762296405</v>
      </c>
      <c r="W6" s="5">
        <f t="shared" si="15"/>
        <v>0.35183574762296405</v>
      </c>
      <c r="X6" s="5">
        <f t="shared" si="16"/>
        <v>50.62315114154201</v>
      </c>
      <c r="Y6" s="5">
        <f t="shared" si="17"/>
        <v>0.12378839330541005</v>
      </c>
      <c r="Z6" s="5">
        <f t="shared" si="18"/>
        <v>5.8639291270494009E-3</v>
      </c>
      <c r="AA6" s="5">
        <f t="shared" si="19"/>
        <v>5.8789806093922821E-3</v>
      </c>
      <c r="AB6" s="5">
        <f t="shared" si="20"/>
        <v>3.456241300561045E-5</v>
      </c>
      <c r="AD6" s="1">
        <v>43262.5</v>
      </c>
    </row>
    <row r="7" spans="1:30" x14ac:dyDescent="0.25">
      <c r="A7" t="s">
        <v>52</v>
      </c>
      <c r="B7" s="1">
        <v>43262.625</v>
      </c>
      <c r="C7" s="1">
        <v>43301.4</v>
      </c>
      <c r="D7" s="4">
        <v>105.67</v>
      </c>
      <c r="E7">
        <f t="shared" si="0"/>
        <v>98.98</v>
      </c>
      <c r="F7">
        <f t="shared" si="1"/>
        <v>1.9020600000000001</v>
      </c>
      <c r="G7" s="2">
        <f t="shared" si="2"/>
        <v>930.60000000003492</v>
      </c>
      <c r="H7" s="3">
        <f t="shared" si="3"/>
        <v>0.99997261684492411</v>
      </c>
      <c r="I7">
        <v>1</v>
      </c>
      <c r="J7">
        <v>1</v>
      </c>
      <c r="K7">
        <f t="shared" si="4"/>
        <v>49.490677605449839</v>
      </c>
      <c r="L7">
        <f t="shared" si="5"/>
        <v>49.489322394550157</v>
      </c>
      <c r="M7">
        <f t="shared" si="6"/>
        <v>98.97999999999999</v>
      </c>
      <c r="N7">
        <f t="shared" si="7"/>
        <v>49.489322394550157</v>
      </c>
      <c r="O7">
        <f t="shared" si="8"/>
        <v>49.490677605449839</v>
      </c>
      <c r="P7">
        <f t="shared" si="9"/>
        <v>0.82484462675749737</v>
      </c>
      <c r="Q7">
        <f t="shared" si="10"/>
        <v>933.60000000003492</v>
      </c>
      <c r="R7" s="3">
        <f t="shared" si="11"/>
        <v>0.99743827301253785</v>
      </c>
      <c r="S7">
        <f t="shared" si="12"/>
        <v>0.82696308039818822</v>
      </c>
      <c r="T7" s="5">
        <v>1.8</v>
      </c>
      <c r="U7" s="5">
        <f t="shared" si="13"/>
        <v>1.9588611828304732</v>
      </c>
      <c r="V7" s="5">
        <f t="shared" si="14"/>
        <v>0.9794440015487279</v>
      </c>
      <c r="W7" s="5">
        <f t="shared" si="15"/>
        <v>0.9794440015487279</v>
      </c>
      <c r="X7" s="5">
        <f t="shared" si="16"/>
        <v>1.9790474669938101</v>
      </c>
      <c r="Y7" s="5">
        <f t="shared" si="17"/>
        <v>0.95931055216978456</v>
      </c>
      <c r="Z7" s="5">
        <f t="shared" si="18"/>
        <v>1.6324066692478798E-2</v>
      </c>
      <c r="AA7" s="5">
        <f t="shared" si="19"/>
        <v>1.6365991895594328E-2</v>
      </c>
      <c r="AB7" s="5">
        <f t="shared" si="20"/>
        <v>2.678456907266592E-4</v>
      </c>
    </row>
    <row r="8" spans="1:30" x14ac:dyDescent="0.25">
      <c r="A8" t="s">
        <v>53</v>
      </c>
      <c r="B8" s="1">
        <v>43262.625</v>
      </c>
      <c r="C8" s="1">
        <v>43301.422916724536</v>
      </c>
      <c r="D8" s="4">
        <v>534.32000000000005</v>
      </c>
      <c r="E8">
        <f t="shared" si="0"/>
        <v>527.63</v>
      </c>
      <c r="F8">
        <f t="shared" si="1"/>
        <v>4.2745600000000001</v>
      </c>
      <c r="G8" s="2">
        <f t="shared" si="2"/>
        <v>931.15000138885807</v>
      </c>
      <c r="H8" s="3">
        <f t="shared" si="3"/>
        <v>0.9999727863398864</v>
      </c>
      <c r="I8">
        <v>1</v>
      </c>
      <c r="J8">
        <v>1</v>
      </c>
      <c r="K8">
        <f t="shared" si="4"/>
        <v>263.81858973471634</v>
      </c>
      <c r="L8">
        <f t="shared" si="5"/>
        <v>263.81141026528366</v>
      </c>
      <c r="M8">
        <f t="shared" si="6"/>
        <v>527.63</v>
      </c>
      <c r="N8">
        <f t="shared" si="7"/>
        <v>263.81141026528366</v>
      </c>
      <c r="O8">
        <f t="shared" si="8"/>
        <v>263.81858973471634</v>
      </c>
      <c r="P8">
        <f t="shared" si="9"/>
        <v>4.3969764955786053</v>
      </c>
      <c r="Q8">
        <f t="shared" si="10"/>
        <v>934.15000138885807</v>
      </c>
      <c r="R8" s="3">
        <f t="shared" si="11"/>
        <v>0.99743676578661911</v>
      </c>
      <c r="S8">
        <f t="shared" si="12"/>
        <v>4.4082759392882123</v>
      </c>
      <c r="T8" s="5">
        <v>0.8</v>
      </c>
      <c r="U8" s="5">
        <f t="shared" si="13"/>
        <v>4.3001358215293619</v>
      </c>
      <c r="V8" s="5">
        <f t="shared" si="14"/>
        <v>2.150097166771435</v>
      </c>
      <c r="W8" s="5">
        <f t="shared" si="15"/>
        <v>2.150097166771435</v>
      </c>
      <c r="X8" s="5">
        <f t="shared" si="16"/>
        <v>0.81499077412758236</v>
      </c>
      <c r="Y8" s="5">
        <f t="shared" si="17"/>
        <v>4.6229178265585524</v>
      </c>
      <c r="Z8" s="5">
        <f t="shared" si="18"/>
        <v>3.5834952779523914E-2</v>
      </c>
      <c r="AA8" s="5">
        <f t="shared" si="19"/>
        <v>3.5927042203284951E-2</v>
      </c>
      <c r="AB8" s="5">
        <f t="shared" si="20"/>
        <v>1.290752361476618E-3</v>
      </c>
      <c r="AD8" t="s">
        <v>140</v>
      </c>
    </row>
    <row r="9" spans="1:30" x14ac:dyDescent="0.25">
      <c r="A9" t="s">
        <v>54</v>
      </c>
      <c r="B9" s="1">
        <v>43262.625</v>
      </c>
      <c r="C9" s="1">
        <v>43301.445833449077</v>
      </c>
      <c r="D9" s="4">
        <v>497.4</v>
      </c>
      <c r="E9">
        <f t="shared" si="0"/>
        <v>490.71</v>
      </c>
      <c r="F9">
        <f t="shared" si="1"/>
        <v>4.1284200000000002</v>
      </c>
      <c r="G9" s="2">
        <f t="shared" si="2"/>
        <v>931.70000277785584</v>
      </c>
      <c r="H9" s="3">
        <f t="shared" si="3"/>
        <v>0.99997295478571691</v>
      </c>
      <c r="I9">
        <v>1</v>
      </c>
      <c r="J9">
        <v>1</v>
      </c>
      <c r="K9">
        <f t="shared" si="4"/>
        <v>245.35831788414166</v>
      </c>
      <c r="L9">
        <f t="shared" si="5"/>
        <v>245.35168211585835</v>
      </c>
      <c r="M9">
        <f t="shared" si="6"/>
        <v>490.71000000000004</v>
      </c>
      <c r="N9">
        <f t="shared" si="7"/>
        <v>245.35168211585835</v>
      </c>
      <c r="O9">
        <f t="shared" si="8"/>
        <v>245.35831788414166</v>
      </c>
      <c r="P9">
        <f t="shared" si="9"/>
        <v>4.0893052980690276</v>
      </c>
      <c r="Q9">
        <f t="shared" si="10"/>
        <v>934.70000277785584</v>
      </c>
      <c r="R9" s="3">
        <f t="shared" si="11"/>
        <v>0.99743525856297743</v>
      </c>
      <c r="S9">
        <f t="shared" si="12"/>
        <v>4.0998202770178409</v>
      </c>
      <c r="T9" s="5">
        <v>0.83</v>
      </c>
      <c r="U9" s="5">
        <f t="shared" si="13"/>
        <v>4.1548954964475344</v>
      </c>
      <c r="V9" s="5">
        <f t="shared" si="14"/>
        <v>2.0774758411134129</v>
      </c>
      <c r="W9" s="5">
        <f t="shared" si="15"/>
        <v>2.0774758411134129</v>
      </c>
      <c r="X9" s="5">
        <f t="shared" si="16"/>
        <v>0.84671098947393264</v>
      </c>
      <c r="Y9" s="5">
        <f t="shared" si="17"/>
        <v>4.3159058704098827</v>
      </c>
      <c r="Z9" s="5">
        <f t="shared" si="18"/>
        <v>3.4624597351890211E-2</v>
      </c>
      <c r="AA9" s="5">
        <f t="shared" si="19"/>
        <v>3.4713628834190678E-2</v>
      </c>
      <c r="AB9" s="5">
        <f t="shared" si="20"/>
        <v>1.2050360268379544E-3</v>
      </c>
      <c r="AD9">
        <f>LN(2)/252288</f>
        <v>2.7474441137110973E-6</v>
      </c>
    </row>
    <row r="10" spans="1:30" x14ac:dyDescent="0.25">
      <c r="A10" t="s">
        <v>55</v>
      </c>
      <c r="B10" s="1">
        <v>43262.625</v>
      </c>
      <c r="C10" s="1">
        <v>43301.468750173612</v>
      </c>
      <c r="D10" s="4">
        <v>176.6</v>
      </c>
      <c r="E10">
        <f t="shared" si="0"/>
        <v>169.91</v>
      </c>
      <c r="F10">
        <f t="shared" si="1"/>
        <v>2.4547399999999997</v>
      </c>
      <c r="G10" s="2">
        <f t="shared" si="2"/>
        <v>932.25000416667899</v>
      </c>
      <c r="H10" s="3">
        <f t="shared" si="3"/>
        <v>0.99997312218890921</v>
      </c>
      <c r="I10">
        <v>1</v>
      </c>
      <c r="J10">
        <v>1</v>
      </c>
      <c r="K10">
        <f t="shared" si="4"/>
        <v>84.956141717564037</v>
      </c>
      <c r="L10">
        <f t="shared" si="5"/>
        <v>84.953858282435945</v>
      </c>
      <c r="M10">
        <f t="shared" si="6"/>
        <v>169.90999999999997</v>
      </c>
      <c r="N10">
        <f t="shared" si="7"/>
        <v>84.953858282435945</v>
      </c>
      <c r="O10">
        <f t="shared" si="8"/>
        <v>84.956141717564037</v>
      </c>
      <c r="P10">
        <f t="shared" si="9"/>
        <v>1.415935695292734</v>
      </c>
      <c r="Q10">
        <f t="shared" si="10"/>
        <v>935.25000416667899</v>
      </c>
      <c r="R10" s="3">
        <f t="shared" si="11"/>
        <v>0.99743375134161383</v>
      </c>
      <c r="S10">
        <f t="shared" si="12"/>
        <v>1.4195786871942198</v>
      </c>
      <c r="T10" s="5">
        <v>1.39</v>
      </c>
      <c r="U10" s="5">
        <f t="shared" si="13"/>
        <v>2.4990104756883271</v>
      </c>
      <c r="V10" s="5">
        <f t="shared" si="14"/>
        <v>1.2495220300527023</v>
      </c>
      <c r="W10" s="5">
        <f t="shared" si="15"/>
        <v>1.2495220300527023</v>
      </c>
      <c r="X10" s="5">
        <f t="shared" si="16"/>
        <v>1.4707848129529324</v>
      </c>
      <c r="Y10" s="5">
        <f t="shared" si="17"/>
        <v>1.5613053035870263</v>
      </c>
      <c r="Z10" s="5">
        <f t="shared" si="18"/>
        <v>2.0825367167545038E-2</v>
      </c>
      <c r="AA10" s="5">
        <f t="shared" si="19"/>
        <v>2.0878947739169196E-2</v>
      </c>
      <c r="AB10" s="5">
        <f t="shared" si="20"/>
        <v>4.3593045869495849E-4</v>
      </c>
    </row>
    <row r="11" spans="1:30" x14ac:dyDescent="0.25">
      <c r="A11" t="s">
        <v>56</v>
      </c>
      <c r="B11" s="1">
        <v>43262.625</v>
      </c>
      <c r="C11" s="1">
        <v>43301.491666898146</v>
      </c>
      <c r="D11" s="4">
        <v>52.68</v>
      </c>
      <c r="E11">
        <f t="shared" si="0"/>
        <v>45.99</v>
      </c>
      <c r="F11">
        <f t="shared" si="1"/>
        <v>1.3380720000000002</v>
      </c>
      <c r="G11" s="2">
        <f t="shared" si="2"/>
        <v>932.80000555550214</v>
      </c>
      <c r="H11" s="3">
        <f t="shared" si="3"/>
        <v>0.99997328855591716</v>
      </c>
      <c r="I11">
        <v>1</v>
      </c>
      <c r="J11">
        <v>1</v>
      </c>
      <c r="K11">
        <f t="shared" si="4"/>
        <v>22.995307118930139</v>
      </c>
      <c r="L11">
        <f t="shared" si="5"/>
        <v>22.994692881069863</v>
      </c>
      <c r="M11">
        <f t="shared" si="6"/>
        <v>45.99</v>
      </c>
      <c r="N11">
        <f t="shared" si="7"/>
        <v>22.994692881069863</v>
      </c>
      <c r="O11">
        <f t="shared" si="8"/>
        <v>22.995307118930139</v>
      </c>
      <c r="P11">
        <f t="shared" si="9"/>
        <v>0.38325511864883566</v>
      </c>
      <c r="Q11">
        <f t="shared" si="10"/>
        <v>935.80000555550214</v>
      </c>
      <c r="R11" s="3">
        <f t="shared" si="11"/>
        <v>0.99743224412252773</v>
      </c>
      <c r="S11">
        <f t="shared" si="12"/>
        <v>0.38424175768049001</v>
      </c>
      <c r="T11" s="5">
        <v>2.54</v>
      </c>
      <c r="U11" s="5">
        <f t="shared" si="13"/>
        <v>1.4176535427190948</v>
      </c>
      <c r="V11" s="5">
        <f t="shared" si="14"/>
        <v>0.70883623837932008</v>
      </c>
      <c r="W11" s="5">
        <f t="shared" si="15"/>
        <v>0.70883623837932008</v>
      </c>
      <c r="X11" s="5">
        <f t="shared" si="16"/>
        <v>3.0825256419201885</v>
      </c>
      <c r="Y11" s="5">
        <f t="shared" si="17"/>
        <v>0.5024488128397443</v>
      </c>
      <c r="Z11" s="5">
        <f t="shared" si="18"/>
        <v>1.1813937306322001E-2</v>
      </c>
      <c r="AA11" s="5">
        <f t="shared" si="19"/>
        <v>1.184435070746594E-2</v>
      </c>
      <c r="AB11" s="5">
        <f t="shared" si="20"/>
        <v>1.402886436814489E-4</v>
      </c>
    </row>
    <row r="12" spans="1:30" x14ac:dyDescent="0.25">
      <c r="A12" t="s">
        <v>57</v>
      </c>
      <c r="B12" s="1">
        <v>43262.625</v>
      </c>
      <c r="C12" s="1">
        <v>43301.514583622687</v>
      </c>
      <c r="D12" s="4">
        <v>21.7</v>
      </c>
      <c r="E12">
        <f t="shared" si="0"/>
        <v>15.009999999999998</v>
      </c>
      <c r="F12">
        <f t="shared" si="1"/>
        <v>0.86149000000000009</v>
      </c>
      <c r="G12" s="2">
        <f t="shared" si="2"/>
        <v>933.35000694449991</v>
      </c>
      <c r="H12" s="3">
        <f t="shared" si="3"/>
        <v>0.99997345389315451</v>
      </c>
      <c r="I12">
        <v>1</v>
      </c>
      <c r="J12">
        <v>1</v>
      </c>
      <c r="K12">
        <f t="shared" si="4"/>
        <v>7.50509961558814</v>
      </c>
      <c r="L12">
        <f t="shared" si="5"/>
        <v>7.5049003844118589</v>
      </c>
      <c r="M12">
        <f t="shared" si="6"/>
        <v>15.009999999999998</v>
      </c>
      <c r="N12">
        <f t="shared" si="7"/>
        <v>7.5049003844118589</v>
      </c>
      <c r="O12">
        <f t="shared" si="8"/>
        <v>7.50509961558814</v>
      </c>
      <c r="P12">
        <f t="shared" si="9"/>
        <v>0.12508499359313566</v>
      </c>
      <c r="Q12">
        <f t="shared" si="10"/>
        <v>936.35000694449991</v>
      </c>
      <c r="R12" s="3">
        <f t="shared" si="11"/>
        <v>0.99743073690571882</v>
      </c>
      <c r="S12">
        <f t="shared" si="12"/>
        <v>0.12540719767788669</v>
      </c>
      <c r="T12" s="5">
        <v>3.97</v>
      </c>
      <c r="U12" s="5">
        <f t="shared" si="13"/>
        <v>0.9805457205556507</v>
      </c>
      <c r="V12" s="5">
        <f t="shared" si="14"/>
        <v>0.49027936778206604</v>
      </c>
      <c r="W12" s="5">
        <f t="shared" si="15"/>
        <v>0.49027936778206604</v>
      </c>
      <c r="X12" s="5">
        <f t="shared" si="16"/>
        <v>6.5326163927758225</v>
      </c>
      <c r="Y12" s="5">
        <f t="shared" si="17"/>
        <v>0.24037385847278239</v>
      </c>
      <c r="Z12" s="5">
        <f t="shared" si="18"/>
        <v>8.1713227963677668E-3</v>
      </c>
      <c r="AA12" s="5">
        <f t="shared" si="19"/>
        <v>8.1923711532264059E-3</v>
      </c>
      <c r="AB12" s="5">
        <f t="shared" si="20"/>
        <v>6.7114945112216158E-5</v>
      </c>
    </row>
    <row r="13" spans="1:30" x14ac:dyDescent="0.25">
      <c r="A13" t="s">
        <v>58</v>
      </c>
      <c r="B13" s="1">
        <v>43262.625</v>
      </c>
      <c r="C13" s="1">
        <v>43301.537500347222</v>
      </c>
      <c r="D13" s="4">
        <v>15.28</v>
      </c>
      <c r="E13">
        <f t="shared" si="0"/>
        <v>8.59</v>
      </c>
      <c r="F13">
        <f t="shared" si="1"/>
        <v>0.72121599999999997</v>
      </c>
      <c r="G13" s="2">
        <f t="shared" si="2"/>
        <v>933.90000833332306</v>
      </c>
      <c r="H13" s="3">
        <f t="shared" si="3"/>
        <v>0.99997361820699515</v>
      </c>
      <c r="I13">
        <v>1</v>
      </c>
      <c r="J13">
        <v>1</v>
      </c>
      <c r="K13">
        <f t="shared" si="4"/>
        <v>4.2950566556478167</v>
      </c>
      <c r="L13">
        <f t="shared" si="5"/>
        <v>4.2949433443521832</v>
      </c>
      <c r="M13">
        <f t="shared" si="6"/>
        <v>8.59</v>
      </c>
      <c r="N13">
        <f t="shared" si="7"/>
        <v>4.2949433443521832</v>
      </c>
      <c r="O13">
        <f t="shared" si="8"/>
        <v>4.2950566556478167</v>
      </c>
      <c r="P13">
        <f t="shared" si="9"/>
        <v>7.1584277594130274E-2</v>
      </c>
      <c r="Q13">
        <f t="shared" si="10"/>
        <v>936.90000833332306</v>
      </c>
      <c r="R13" s="3">
        <f t="shared" si="11"/>
        <v>0.99742922969118786</v>
      </c>
      <c r="S13">
        <f t="shared" si="12"/>
        <v>7.1768778639356046E-2</v>
      </c>
      <c r="T13" s="5">
        <v>4.72</v>
      </c>
      <c r="U13" s="5">
        <f t="shared" si="13"/>
        <v>0.85991709405965411</v>
      </c>
      <c r="V13" s="5">
        <f t="shared" si="14"/>
        <v>0.42996421864333495</v>
      </c>
      <c r="W13" s="5">
        <f t="shared" si="15"/>
        <v>0.42996421864333495</v>
      </c>
      <c r="X13" s="5">
        <f t="shared" si="16"/>
        <v>10.010676298715415</v>
      </c>
      <c r="Y13" s="5">
        <f t="shared" si="17"/>
        <v>0.18486922931357355</v>
      </c>
      <c r="Z13" s="5">
        <f t="shared" si="18"/>
        <v>7.1660703107222492E-3</v>
      </c>
      <c r="AA13" s="5">
        <f t="shared" si="19"/>
        <v>7.1845401131275469E-3</v>
      </c>
      <c r="AB13" s="5">
        <f t="shared" si="20"/>
        <v>5.1617616637138782E-5</v>
      </c>
    </row>
    <row r="14" spans="1:30" x14ac:dyDescent="0.25">
      <c r="A14" t="s">
        <v>59</v>
      </c>
      <c r="B14" s="1">
        <v>43262.625</v>
      </c>
      <c r="C14" s="1">
        <v>43301.560417071756</v>
      </c>
      <c r="D14" s="4">
        <v>12.11</v>
      </c>
      <c r="E14">
        <f t="shared" si="0"/>
        <v>5.419999999999999</v>
      </c>
      <c r="F14">
        <f t="shared" si="1"/>
        <v>0.64304099999999997</v>
      </c>
      <c r="G14" s="2">
        <f t="shared" si="2"/>
        <v>934.45000972214621</v>
      </c>
      <c r="H14" s="3">
        <f t="shared" si="3"/>
        <v>0.99997378150377381</v>
      </c>
      <c r="I14">
        <v>1</v>
      </c>
      <c r="J14">
        <v>1</v>
      </c>
      <c r="K14">
        <f t="shared" si="4"/>
        <v>2.7100355265281117</v>
      </c>
      <c r="L14">
        <f t="shared" si="5"/>
        <v>2.7099644734718864</v>
      </c>
      <c r="M14">
        <f t="shared" si="6"/>
        <v>5.4199999999999982</v>
      </c>
      <c r="N14">
        <f t="shared" si="7"/>
        <v>2.7099644734718864</v>
      </c>
      <c r="O14">
        <f t="shared" si="8"/>
        <v>2.7100355265281117</v>
      </c>
      <c r="P14">
        <f t="shared" si="9"/>
        <v>4.5167258775468531E-2</v>
      </c>
      <c r="Q14">
        <f t="shared" si="10"/>
        <v>937.45000972214621</v>
      </c>
      <c r="R14" s="3">
        <f t="shared" si="11"/>
        <v>0.99742772247893441</v>
      </c>
      <c r="S14">
        <f t="shared" si="12"/>
        <v>4.5283741124833694E-2</v>
      </c>
      <c r="T14" s="5">
        <v>5.31</v>
      </c>
      <c r="U14" s="5">
        <f t="shared" si="13"/>
        <v>0.79549143155724811</v>
      </c>
      <c r="V14" s="5">
        <f t="shared" si="14"/>
        <v>0.39775092999425254</v>
      </c>
      <c r="W14" s="5">
        <f t="shared" si="15"/>
        <v>0.39775092999425254</v>
      </c>
      <c r="X14" s="5">
        <f t="shared" si="16"/>
        <v>14.676963681868049</v>
      </c>
      <c r="Y14" s="5">
        <f t="shared" si="17"/>
        <v>0.15820580231129278</v>
      </c>
      <c r="Z14" s="5">
        <f t="shared" si="18"/>
        <v>6.629182166570876E-3</v>
      </c>
      <c r="AA14" s="5">
        <f t="shared" si="19"/>
        <v>6.6462782386829877E-3</v>
      </c>
      <c r="AB14" s="5">
        <f t="shared" si="20"/>
        <v>4.417301442599104E-5</v>
      </c>
    </row>
    <row r="15" spans="1:30" x14ac:dyDescent="0.25">
      <c r="A15" t="s">
        <v>60</v>
      </c>
      <c r="B15" s="1">
        <v>43262.625</v>
      </c>
      <c r="C15" s="1">
        <v>43301.583333796298</v>
      </c>
      <c r="D15" s="4">
        <v>10.81</v>
      </c>
      <c r="E15">
        <f t="shared" si="0"/>
        <v>4.12</v>
      </c>
      <c r="F15">
        <f t="shared" si="1"/>
        <v>0.60752200000000001</v>
      </c>
      <c r="G15" s="2">
        <f t="shared" si="2"/>
        <v>935.00001111114398</v>
      </c>
      <c r="H15" s="3">
        <f t="shared" si="3"/>
        <v>0.99997394378978566</v>
      </c>
      <c r="I15">
        <v>1</v>
      </c>
      <c r="J15">
        <v>1</v>
      </c>
      <c r="K15">
        <f t="shared" si="4"/>
        <v>2.0600268382461722</v>
      </c>
      <c r="L15">
        <f t="shared" si="5"/>
        <v>2.0599731617538275</v>
      </c>
      <c r="M15">
        <f t="shared" si="6"/>
        <v>4.1199999999999992</v>
      </c>
      <c r="N15">
        <f t="shared" si="7"/>
        <v>2.0599731617538275</v>
      </c>
      <c r="O15">
        <f t="shared" si="8"/>
        <v>2.0600268382461722</v>
      </c>
      <c r="P15">
        <f t="shared" si="9"/>
        <v>3.4333780637436202E-2</v>
      </c>
      <c r="Q15">
        <f t="shared" si="10"/>
        <v>938.00001111114398</v>
      </c>
      <c r="R15" s="3">
        <f t="shared" si="11"/>
        <v>0.99742621526895814</v>
      </c>
      <c r="S15">
        <f t="shared" si="12"/>
        <v>3.4422376424283196E-2</v>
      </c>
      <c r="T15" s="5">
        <v>5.62</v>
      </c>
      <c r="U15" s="5">
        <f t="shared" si="13"/>
        <v>0.76706445001968382</v>
      </c>
      <c r="V15" s="5">
        <f t="shared" si="14"/>
        <v>0.3835372217730797</v>
      </c>
      <c r="W15" s="5">
        <f t="shared" si="15"/>
        <v>0.3835372217730797</v>
      </c>
      <c r="X15" s="5">
        <f t="shared" si="16"/>
        <v>18.618069175235046</v>
      </c>
      <c r="Y15" s="5">
        <f t="shared" si="17"/>
        <v>0.14710080048541252</v>
      </c>
      <c r="Z15" s="5">
        <f t="shared" si="18"/>
        <v>6.3922870295513284E-3</v>
      </c>
      <c r="AA15" s="5">
        <f t="shared" si="19"/>
        <v>6.4087818544328462E-3</v>
      </c>
      <c r="AB15" s="5">
        <f t="shared" si="20"/>
        <v>4.107248485770771E-5</v>
      </c>
    </row>
    <row r="16" spans="1:30" x14ac:dyDescent="0.25">
      <c r="A16" t="s">
        <v>61</v>
      </c>
      <c r="B16" s="1">
        <v>43262.625</v>
      </c>
      <c r="C16" s="1">
        <v>43301.606250520832</v>
      </c>
      <c r="D16" s="4">
        <v>9.89</v>
      </c>
      <c r="E16">
        <f t="shared" si="0"/>
        <v>3.2</v>
      </c>
      <c r="F16">
        <f t="shared" si="1"/>
        <v>0.58054300000000003</v>
      </c>
      <c r="G16" s="2">
        <f t="shared" si="2"/>
        <v>935.55001249996712</v>
      </c>
      <c r="H16" s="3">
        <f t="shared" si="3"/>
        <v>0.99997410507128726</v>
      </c>
      <c r="I16">
        <v>1</v>
      </c>
      <c r="J16">
        <v>1</v>
      </c>
      <c r="K16">
        <f t="shared" si="4"/>
        <v>1.6000207162111928</v>
      </c>
      <c r="L16">
        <f t="shared" si="5"/>
        <v>1.5999792837888076</v>
      </c>
      <c r="M16">
        <f t="shared" si="6"/>
        <v>3.2</v>
      </c>
      <c r="N16">
        <f t="shared" si="7"/>
        <v>1.5999792837888076</v>
      </c>
      <c r="O16">
        <f t="shared" si="8"/>
        <v>1.6000207162111928</v>
      </c>
      <c r="P16">
        <f t="shared" si="9"/>
        <v>2.6667011936853214E-2</v>
      </c>
      <c r="Q16">
        <f t="shared" si="10"/>
        <v>938.55001249996712</v>
      </c>
      <c r="R16" s="3">
        <f t="shared" si="11"/>
        <v>0.99742470806125971</v>
      </c>
      <c r="S16">
        <f t="shared" si="12"/>
        <v>2.6735864593415891E-2</v>
      </c>
      <c r="T16" s="5">
        <v>5.87</v>
      </c>
      <c r="U16" s="5">
        <f t="shared" si="13"/>
        <v>0.74587871993307331</v>
      </c>
      <c r="V16" s="5">
        <f t="shared" si="14"/>
        <v>0.37294418864812612</v>
      </c>
      <c r="W16" s="5">
        <f t="shared" si="15"/>
        <v>0.37294418864812612</v>
      </c>
      <c r="X16" s="5">
        <f t="shared" si="16"/>
        <v>23.30870999790854</v>
      </c>
      <c r="Y16" s="5">
        <f t="shared" si="17"/>
        <v>0.13908736784640907</v>
      </c>
      <c r="Z16" s="5">
        <f t="shared" si="18"/>
        <v>6.2157364774687689E-3</v>
      </c>
      <c r="AA16" s="5">
        <f t="shared" si="19"/>
        <v>6.2317851435128189E-3</v>
      </c>
      <c r="AB16" s="5">
        <f t="shared" si="20"/>
        <v>3.8835146074907084E-5</v>
      </c>
    </row>
    <row r="17" spans="1:28" x14ac:dyDescent="0.25">
      <c r="A17" t="s">
        <v>62</v>
      </c>
      <c r="B17" s="1">
        <v>43262.625</v>
      </c>
      <c r="C17" s="1">
        <v>43301.629167245374</v>
      </c>
      <c r="D17" s="4">
        <v>6.69</v>
      </c>
      <c r="E17">
        <f t="shared" si="0"/>
        <v>0</v>
      </c>
      <c r="F17">
        <f t="shared" si="1"/>
        <v>0.46829999999999999</v>
      </c>
      <c r="G17" s="2">
        <f t="shared" si="2"/>
        <v>936.1000138889649</v>
      </c>
      <c r="H17" s="3">
        <f t="shared" si="3"/>
        <v>0.99997426535449629</v>
      </c>
      <c r="I17">
        <v>1</v>
      </c>
      <c r="J17">
        <v>1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  <c r="O17">
        <f t="shared" si="8"/>
        <v>0</v>
      </c>
      <c r="P17">
        <f t="shared" si="9"/>
        <v>0</v>
      </c>
      <c r="T17" s="5">
        <v>7</v>
      </c>
      <c r="U17" s="5">
        <f t="shared" si="13"/>
        <v>0.66227621125932046</v>
      </c>
      <c r="V17" s="5">
        <f t="shared" si="14"/>
        <v>0.33114236654536738</v>
      </c>
      <c r="W17" s="5">
        <f t="shared" si="15"/>
        <v>0.33114236654536738</v>
      </c>
      <c r="X17" s="5"/>
      <c r="Y17" s="5">
        <f t="shared" si="17"/>
        <v>0.10965526692126645</v>
      </c>
      <c r="Z17" s="5">
        <f t="shared" si="18"/>
        <v>5.5190394424227901E-3</v>
      </c>
      <c r="AA17" s="5"/>
      <c r="AB17" s="5">
        <f t="shared" si="20"/>
        <v>0</v>
      </c>
    </row>
    <row r="18" spans="1:28" x14ac:dyDescent="0.25">
      <c r="C18" s="1"/>
    </row>
    <row r="23" spans="1:28" s="6" customFormat="1" x14ac:dyDescent="0.25">
      <c r="M23" s="6" t="s">
        <v>153</v>
      </c>
      <c r="P23" s="6">
        <f>SUM(P2:P17)</f>
        <v>11.448905053824747</v>
      </c>
      <c r="S23" s="6">
        <f>SUM(S2:S16)</f>
        <v>11.478339883627172</v>
      </c>
      <c r="V23" s="6">
        <f>SQRT(SUM(V2:V17))</f>
        <v>3.3610682505790606</v>
      </c>
      <c r="Y23" s="6">
        <f>SQRT(SUM(Y2:Y16))</f>
        <v>3.6643485223916095</v>
      </c>
      <c r="AB23" s="6">
        <f>SQRT(SUM(AB2:AB16))</f>
        <v>6.1229493865677685E-2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opLeftCell="N1" workbookViewId="0">
      <selection activeCell="AA1" sqref="AA1:AB17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31.5703125" customWidth="1"/>
    <col min="7" max="7" width="17.7109375" bestFit="1" customWidth="1"/>
    <col min="8" max="8" width="17.7109375" customWidth="1"/>
    <col min="9" max="9" width="18.5703125" bestFit="1" customWidth="1"/>
    <col min="10" max="10" width="19" bestFit="1" customWidth="1"/>
    <col min="11" max="12" width="12.140625" bestFit="1" customWidth="1"/>
    <col min="13" max="15" width="12" bestFit="1" customWidth="1"/>
    <col min="16" max="16" width="12" customWidth="1"/>
    <col min="17" max="17" width="20" bestFit="1" customWidth="1"/>
    <col min="18" max="18" width="10.5703125" bestFit="1" customWidth="1"/>
    <col min="19" max="19" width="15.42578125" bestFit="1" customWidth="1"/>
    <col min="20" max="20" width="28" bestFit="1" customWidth="1"/>
    <col min="21" max="22" width="12" bestFit="1" customWidth="1"/>
    <col min="23" max="23" width="18.5703125" bestFit="1" customWidth="1"/>
    <col min="24" max="24" width="14.7109375" bestFit="1" customWidth="1"/>
    <col min="25" max="25" width="12.85546875" bestFit="1" customWidth="1"/>
    <col min="26" max="26" width="12" bestFit="1" customWidth="1"/>
    <col min="27" max="27" width="26.140625" bestFit="1" customWidth="1"/>
    <col min="28" max="28" width="12.28515625" bestFit="1" customWidth="1"/>
    <col min="30" max="30" width="21.7109375" bestFit="1" customWidth="1"/>
  </cols>
  <sheetData>
    <row r="1" spans="1:30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182</v>
      </c>
      <c r="G1" t="s">
        <v>1</v>
      </c>
      <c r="H1" t="s">
        <v>6</v>
      </c>
      <c r="I1" t="s">
        <v>13</v>
      </c>
      <c r="J1" t="s">
        <v>12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136</v>
      </c>
      <c r="Q1" t="s">
        <v>137</v>
      </c>
      <c r="R1" t="s">
        <v>138</v>
      </c>
      <c r="S1" t="s">
        <v>139</v>
      </c>
      <c r="T1" s="5" t="s">
        <v>152</v>
      </c>
      <c r="U1" s="5" t="s">
        <v>181</v>
      </c>
      <c r="V1" s="9" t="s">
        <v>183</v>
      </c>
      <c r="W1" s="9" t="s">
        <v>189</v>
      </c>
      <c r="X1" s="9" t="s">
        <v>190</v>
      </c>
      <c r="Y1" s="9" t="s">
        <v>191</v>
      </c>
      <c r="Z1" s="9" t="s">
        <v>186</v>
      </c>
      <c r="AA1" s="9" t="s">
        <v>188</v>
      </c>
      <c r="AB1" s="9" t="s">
        <v>187</v>
      </c>
    </row>
    <row r="2" spans="1:30" x14ac:dyDescent="0.25">
      <c r="A2" t="s">
        <v>63</v>
      </c>
      <c r="B2" s="1">
        <v>43262.625</v>
      </c>
      <c r="C2" s="1">
        <v>43302.155555555553</v>
      </c>
      <c r="D2" s="4">
        <v>6.99</v>
      </c>
      <c r="E2">
        <f>D2-$D$17</f>
        <v>-0.58000000000000007</v>
      </c>
      <c r="F2">
        <f>(D2/100)*T2</f>
        <v>0.48790200000000006</v>
      </c>
      <c r="G2" s="2">
        <f>(C2-B2)*24</f>
        <v>948.73333333327901</v>
      </c>
      <c r="H2" s="3">
        <f>1-EXP(-$AD$3*G2)</f>
        <v>0.99997768587058289</v>
      </c>
      <c r="I2">
        <v>1</v>
      </c>
      <c r="J2">
        <v>1</v>
      </c>
      <c r="K2">
        <f>E2/((1+H2)*(I2/J2))</f>
        <v>-0.29000323558486513</v>
      </c>
      <c r="L2">
        <f>O2*H2*I2</f>
        <v>-0.28999676441513489</v>
      </c>
      <c r="M2">
        <f>N2+O2</f>
        <v>-0.58000000000000007</v>
      </c>
      <c r="N2">
        <f>L2/I2</f>
        <v>-0.28999676441513489</v>
      </c>
      <c r="O2">
        <f>K2/J2</f>
        <v>-0.29000323558486513</v>
      </c>
      <c r="P2">
        <f>O2/60</f>
        <v>-4.8333872597477517E-3</v>
      </c>
      <c r="Q2">
        <f>(C2-$AD$6)*24</f>
        <v>951.73333333327901</v>
      </c>
      <c r="R2" s="3">
        <f>EXP(-$AD$9*Q2)</f>
        <v>0.99738858155650001</v>
      </c>
      <c r="S2">
        <f>P2/R2</f>
        <v>-4.8460423039983942E-3</v>
      </c>
      <c r="T2" s="5">
        <v>6.98</v>
      </c>
      <c r="U2" s="5">
        <f>SQRT(((F2)^2)+(($F$17)^2))</f>
        <v>0.7043142171027077</v>
      </c>
      <c r="V2" s="5">
        <f>U2/(1+H2)</f>
        <v>0.35216103763483858</v>
      </c>
      <c r="W2" s="5">
        <f>V2/J2</f>
        <v>0.35216103763483858</v>
      </c>
      <c r="X2" s="5">
        <f>(W2/O2)*100</f>
        <v>-121.43348570736339</v>
      </c>
      <c r="Y2" s="5">
        <f>W2^2</f>
        <v>0.1240173964280462</v>
      </c>
      <c r="Z2" s="5">
        <f>W2/60</f>
        <v>5.8693506272473094E-3</v>
      </c>
      <c r="AA2" s="5">
        <f>Z2/R2</f>
        <v>5.8847180885986741E-3</v>
      </c>
      <c r="AB2" s="5">
        <f>AA2^2</f>
        <v>3.4629906982280434E-5</v>
      </c>
      <c r="AD2" t="s">
        <v>2</v>
      </c>
    </row>
    <row r="3" spans="1:30" x14ac:dyDescent="0.25">
      <c r="A3" t="s">
        <v>64</v>
      </c>
      <c r="B3" s="1">
        <v>43262.625</v>
      </c>
      <c r="C3" s="1">
        <v>43302.177777777775</v>
      </c>
      <c r="D3" s="4">
        <v>6.27</v>
      </c>
      <c r="E3">
        <f t="shared" ref="E3:E17" si="0">D3-$D$17</f>
        <v>-1.3000000000000007</v>
      </c>
      <c r="F3">
        <f t="shared" ref="F3:F17" si="1">(D3/100)*T3</f>
        <v>0.46209899999999993</v>
      </c>
      <c r="G3" s="2">
        <f t="shared" ref="G3:G17" si="2">(C3-B3)*24</f>
        <v>949.26666666660458</v>
      </c>
      <c r="H3" s="3">
        <f t="shared" ref="H3:H17" si="3">1-EXP(-$AD$3*G3)</f>
        <v>0.99997781981635703</v>
      </c>
      <c r="I3">
        <v>1</v>
      </c>
      <c r="J3">
        <v>1</v>
      </c>
      <c r="K3">
        <f t="shared" ref="K3:K17" si="4">E3/((1+H3)*(I3/J3))</f>
        <v>-0.6500072086396288</v>
      </c>
      <c r="L3">
        <f t="shared" ref="L3:L17" si="5">O3*H3*I3</f>
        <v>-0.64999279136037191</v>
      </c>
      <c r="M3">
        <f t="shared" ref="M3:M17" si="6">N3+O3</f>
        <v>-1.3000000000000007</v>
      </c>
      <c r="N3">
        <f t="shared" ref="N3:N17" si="7">L3/I3</f>
        <v>-0.64999279136037191</v>
      </c>
      <c r="O3">
        <f t="shared" ref="O3:O17" si="8">K3/J3</f>
        <v>-0.6500072086396288</v>
      </c>
      <c r="P3">
        <f t="shared" ref="P3:P17" si="9">O3/60</f>
        <v>-1.0833453477327146E-2</v>
      </c>
      <c r="Q3">
        <f t="shared" ref="Q3:Q16" si="10">(C3-$AD$6)*24</f>
        <v>952.26666666660458</v>
      </c>
      <c r="R3" s="3">
        <f t="shared" ref="R3:R16" si="11">EXP(-$AD$9*Q3)</f>
        <v>0.99738712008056407</v>
      </c>
      <c r="S3">
        <f t="shared" ref="S3:S16" si="12">P3/R3</f>
        <v>-1.0861834145654571E-2</v>
      </c>
      <c r="T3" s="5">
        <v>7.37</v>
      </c>
      <c r="U3" s="5">
        <f t="shared" ref="U3:U17" si="13">SQRT(((F3)^2)+(($F$17)^2))</f>
        <v>0.68669180904536786</v>
      </c>
      <c r="V3" s="5">
        <f t="shared" ref="V3:V17" si="14">U3/(1+H3)</f>
        <v>0.34334971230252026</v>
      </c>
      <c r="W3" s="5">
        <f t="shared" ref="W3:W17" si="15">V3/J3</f>
        <v>0.34334971230252026</v>
      </c>
      <c r="X3" s="5">
        <f t="shared" ref="X3:X16" si="16">(W3/O3)*100</f>
        <v>-52.822446849643654</v>
      </c>
      <c r="Y3" s="5">
        <f t="shared" ref="Y3:Y17" si="17">W3^2</f>
        <v>0.11788902493822344</v>
      </c>
      <c r="Z3" s="5">
        <f t="shared" ref="Z3:Z17" si="18">W3/60</f>
        <v>5.7224952050420044E-3</v>
      </c>
      <c r="AA3" s="5">
        <f t="shared" ref="AA3:AA16" si="19">Z3/R3</f>
        <v>5.7374865684848321E-3</v>
      </c>
      <c r="AB3" s="5">
        <f t="shared" ref="AB3:AB17" si="20">AA3^2</f>
        <v>3.2918752123543851E-5</v>
      </c>
      <c r="AD3">
        <f>LN(2)/61.4</f>
        <v>1.1289042028663604E-2</v>
      </c>
    </row>
    <row r="4" spans="1:30" x14ac:dyDescent="0.25">
      <c r="A4" t="s">
        <v>65</v>
      </c>
      <c r="B4" s="1">
        <v>43262.625</v>
      </c>
      <c r="C4" s="1">
        <v>43302.199999942131</v>
      </c>
      <c r="D4" s="4">
        <v>6.58</v>
      </c>
      <c r="E4">
        <f t="shared" si="0"/>
        <v>-0.99000000000000021</v>
      </c>
      <c r="F4">
        <f t="shared" si="1"/>
        <v>0.47376000000000001</v>
      </c>
      <c r="G4" s="2">
        <f t="shared" si="2"/>
        <v>949.79999861115357</v>
      </c>
      <c r="H4" s="3">
        <f t="shared" si="3"/>
        <v>0.99997795295774461</v>
      </c>
      <c r="I4">
        <v>1</v>
      </c>
      <c r="J4">
        <v>1</v>
      </c>
      <c r="K4">
        <f t="shared" si="4"/>
        <v>-0.49500545670311041</v>
      </c>
      <c r="L4">
        <f t="shared" si="5"/>
        <v>-0.49499454329688986</v>
      </c>
      <c r="M4">
        <f t="shared" si="6"/>
        <v>-0.99000000000000021</v>
      </c>
      <c r="N4">
        <f t="shared" si="7"/>
        <v>-0.49499454329688986</v>
      </c>
      <c r="O4">
        <f t="shared" si="8"/>
        <v>-0.49500545670311041</v>
      </c>
      <c r="P4">
        <f t="shared" si="9"/>
        <v>-8.2500909450518405E-3</v>
      </c>
      <c r="Q4">
        <f t="shared" si="10"/>
        <v>952.79999861115357</v>
      </c>
      <c r="R4" s="3">
        <f t="shared" si="11"/>
        <v>0.99738565861057527</v>
      </c>
      <c r="S4">
        <f t="shared" si="12"/>
        <v>-8.2717160346427749E-3</v>
      </c>
      <c r="T4" s="5">
        <v>7.2</v>
      </c>
      <c r="U4" s="5">
        <f t="shared" si="13"/>
        <v>0.69459246498144511</v>
      </c>
      <c r="V4" s="5">
        <f t="shared" si="14"/>
        <v>0.34730006096028221</v>
      </c>
      <c r="W4" s="5">
        <f t="shared" si="15"/>
        <v>0.34730006096028221</v>
      </c>
      <c r="X4" s="5">
        <f t="shared" si="16"/>
        <v>-70.160855048630793</v>
      </c>
      <c r="Y4" s="5">
        <f t="shared" si="17"/>
        <v>0.12061733234301573</v>
      </c>
      <c r="Z4" s="5">
        <f t="shared" si="18"/>
        <v>5.7883343493380368E-3</v>
      </c>
      <c r="AA4" s="5">
        <f t="shared" si="19"/>
        <v>5.8035066971000695E-3</v>
      </c>
      <c r="AB4" s="5">
        <f t="shared" si="20"/>
        <v>3.368068998328536E-5</v>
      </c>
    </row>
    <row r="5" spans="1:30" x14ac:dyDescent="0.25">
      <c r="A5" t="s">
        <v>66</v>
      </c>
      <c r="B5" s="1">
        <v>43262.625</v>
      </c>
      <c r="C5" s="1">
        <v>43302.223611111112</v>
      </c>
      <c r="D5" s="4">
        <v>7.54</v>
      </c>
      <c r="E5">
        <f t="shared" si="0"/>
        <v>-3.0000000000000249E-2</v>
      </c>
      <c r="F5">
        <f t="shared" si="1"/>
        <v>0.50744199999999995</v>
      </c>
      <c r="G5" s="2">
        <f t="shared" si="2"/>
        <v>950.36666666669771</v>
      </c>
      <c r="H5" s="3">
        <f t="shared" si="3"/>
        <v>0.99997809354558986</v>
      </c>
      <c r="I5">
        <v>1</v>
      </c>
      <c r="J5">
        <v>1</v>
      </c>
      <c r="K5">
        <f t="shared" si="4"/>
        <v>-1.5000164300207817E-2</v>
      </c>
      <c r="L5">
        <f t="shared" si="5"/>
        <v>-1.499983569979243E-2</v>
      </c>
      <c r="M5">
        <f t="shared" si="6"/>
        <v>-3.0000000000000249E-2</v>
      </c>
      <c r="N5">
        <f t="shared" si="7"/>
        <v>-1.499983569979243E-2</v>
      </c>
      <c r="O5">
        <f t="shared" si="8"/>
        <v>-1.5000164300207817E-2</v>
      </c>
      <c r="P5">
        <f t="shared" si="9"/>
        <v>-2.5000273833679696E-4</v>
      </c>
      <c r="Q5">
        <f t="shared" si="10"/>
        <v>953.36666666669771</v>
      </c>
      <c r="R5" s="3">
        <f t="shared" si="11"/>
        <v>0.99738410579320935</v>
      </c>
      <c r="S5">
        <f t="shared" si="12"/>
        <v>-2.5065843428292089E-4</v>
      </c>
      <c r="T5" s="5">
        <v>6.73</v>
      </c>
      <c r="U5" s="5">
        <f t="shared" si="13"/>
        <v>0.71798853624065617</v>
      </c>
      <c r="V5" s="5">
        <f t="shared" si="14"/>
        <v>0.35899820030918228</v>
      </c>
      <c r="W5" s="5">
        <f t="shared" si="15"/>
        <v>0.35899820030918228</v>
      </c>
      <c r="X5" s="5">
        <f t="shared" si="16"/>
        <v>-2393.2951208021677</v>
      </c>
      <c r="Y5" s="5">
        <f t="shared" si="17"/>
        <v>0.12887970782523175</v>
      </c>
      <c r="Z5" s="5">
        <f t="shared" si="18"/>
        <v>5.9833033384863715E-3</v>
      </c>
      <c r="AA5" s="5">
        <f t="shared" si="19"/>
        <v>5.9989960775722528E-3</v>
      </c>
      <c r="AB5" s="5">
        <f t="shared" si="20"/>
        <v>3.5987953938727272E-5</v>
      </c>
    </row>
    <row r="6" spans="1:30" x14ac:dyDescent="0.25">
      <c r="A6" t="s">
        <v>67</v>
      </c>
      <c r="B6" s="1">
        <v>43262.625</v>
      </c>
      <c r="C6" s="1">
        <v>43302.246527777781</v>
      </c>
      <c r="D6" s="4">
        <v>18.149999999999999</v>
      </c>
      <c r="E6">
        <f t="shared" si="0"/>
        <v>10.579999999999998</v>
      </c>
      <c r="F6">
        <f t="shared" si="1"/>
        <v>0.78770999999999991</v>
      </c>
      <c r="G6" s="2">
        <f t="shared" si="2"/>
        <v>950.91666666674428</v>
      </c>
      <c r="H6" s="3">
        <f t="shared" si="3"/>
        <v>0.99997822914078727</v>
      </c>
      <c r="I6">
        <v>1</v>
      </c>
      <c r="J6">
        <v>1</v>
      </c>
      <c r="K6">
        <f t="shared" si="4"/>
        <v>5.2900575845494497</v>
      </c>
      <c r="L6">
        <f t="shared" si="5"/>
        <v>5.2899424154505494</v>
      </c>
      <c r="M6">
        <f t="shared" si="6"/>
        <v>10.579999999999998</v>
      </c>
      <c r="N6">
        <f t="shared" si="7"/>
        <v>5.2899424154505494</v>
      </c>
      <c r="O6">
        <f t="shared" si="8"/>
        <v>5.2900575845494497</v>
      </c>
      <c r="P6">
        <f t="shared" si="9"/>
        <v>8.8167626409157498E-2</v>
      </c>
      <c r="Q6">
        <f t="shared" si="10"/>
        <v>953.91666666674428</v>
      </c>
      <c r="R6" s="3">
        <f t="shared" si="11"/>
        <v>0.99738259865294809</v>
      </c>
      <c r="S6">
        <f t="shared" si="12"/>
        <v>8.8399002076269967E-2</v>
      </c>
      <c r="T6" s="5">
        <v>4.34</v>
      </c>
      <c r="U6" s="5">
        <f t="shared" si="13"/>
        <v>0.937281814028737</v>
      </c>
      <c r="V6" s="5">
        <f t="shared" si="14"/>
        <v>0.46864600842750354</v>
      </c>
      <c r="W6" s="5">
        <f t="shared" si="15"/>
        <v>0.46864600842750354</v>
      </c>
      <c r="X6" s="5">
        <f t="shared" si="16"/>
        <v>8.8589963518784209</v>
      </c>
      <c r="Y6" s="5">
        <f t="shared" si="17"/>
        <v>0.21962908121503172</v>
      </c>
      <c r="Z6" s="5">
        <f t="shared" si="18"/>
        <v>7.8107668071250589E-3</v>
      </c>
      <c r="AA6" s="5">
        <f t="shared" si="19"/>
        <v>7.8312643690336865E-3</v>
      </c>
      <c r="AB6" s="5">
        <f t="shared" si="20"/>
        <v>6.1328701617696578E-5</v>
      </c>
      <c r="AD6" s="1">
        <v>43262.5</v>
      </c>
    </row>
    <row r="7" spans="1:30" x14ac:dyDescent="0.25">
      <c r="A7" t="s">
        <v>68</v>
      </c>
      <c r="B7" s="1">
        <v>43262.625</v>
      </c>
      <c r="C7" s="1">
        <v>43302.269444444442</v>
      </c>
      <c r="D7" s="4">
        <v>122.05</v>
      </c>
      <c r="E7">
        <f t="shared" si="0"/>
        <v>114.47999999999999</v>
      </c>
      <c r="F7">
        <f t="shared" si="1"/>
        <v>2.0382349999999998</v>
      </c>
      <c r="G7" s="2">
        <f t="shared" si="2"/>
        <v>951.46666666661622</v>
      </c>
      <c r="H7" s="3">
        <f t="shared" si="3"/>
        <v>0.99997836389668604</v>
      </c>
      <c r="I7">
        <v>1</v>
      </c>
      <c r="J7">
        <v>1</v>
      </c>
      <c r="K7">
        <f t="shared" si="4"/>
        <v>57.240619231975721</v>
      </c>
      <c r="L7">
        <f t="shared" si="5"/>
        <v>57.239380768024262</v>
      </c>
      <c r="M7">
        <f t="shared" si="6"/>
        <v>114.47999999999999</v>
      </c>
      <c r="N7">
        <f t="shared" si="7"/>
        <v>57.239380768024262</v>
      </c>
      <c r="O7">
        <f t="shared" si="8"/>
        <v>57.240619231975721</v>
      </c>
      <c r="P7">
        <f t="shared" si="9"/>
        <v>0.95401032053292867</v>
      </c>
      <c r="Q7">
        <f t="shared" si="10"/>
        <v>954.46666666661622</v>
      </c>
      <c r="R7" s="3">
        <f t="shared" si="11"/>
        <v>0.99738109151496479</v>
      </c>
      <c r="S7">
        <f t="shared" si="12"/>
        <v>0.95651534669044269</v>
      </c>
      <c r="T7" s="5">
        <v>1.67</v>
      </c>
      <c r="U7" s="5">
        <f t="shared" si="13"/>
        <v>2.1005742238811744</v>
      </c>
      <c r="V7" s="5">
        <f t="shared" si="14"/>
        <v>1.0502984741237356</v>
      </c>
      <c r="W7" s="5">
        <f t="shared" si="15"/>
        <v>1.0502984741237356</v>
      </c>
      <c r="X7" s="5">
        <f t="shared" si="16"/>
        <v>1.8348831445502927</v>
      </c>
      <c r="Y7" s="5">
        <f t="shared" si="17"/>
        <v>1.1031268847466471</v>
      </c>
      <c r="Z7" s="5">
        <f t="shared" si="18"/>
        <v>1.7504974568728925E-2</v>
      </c>
      <c r="AA7" s="5">
        <f t="shared" si="19"/>
        <v>1.7550938871459726E-2</v>
      </c>
      <c r="AB7" s="5">
        <f t="shared" si="20"/>
        <v>3.0803545526971598E-4</v>
      </c>
    </row>
    <row r="8" spans="1:30" x14ac:dyDescent="0.25">
      <c r="A8" t="s">
        <v>69</v>
      </c>
      <c r="B8" s="1">
        <v>43262.625</v>
      </c>
      <c r="C8" s="1">
        <v>43302.292361111111</v>
      </c>
      <c r="D8" s="4">
        <v>229.5</v>
      </c>
      <c r="E8">
        <f t="shared" si="0"/>
        <v>221.93</v>
      </c>
      <c r="F8">
        <f t="shared" si="1"/>
        <v>2.7999000000000001</v>
      </c>
      <c r="G8" s="2">
        <f t="shared" si="2"/>
        <v>952.01666666666279</v>
      </c>
      <c r="H8" s="3">
        <f t="shared" si="3"/>
        <v>0.99997849781848125</v>
      </c>
      <c r="I8">
        <v>1</v>
      </c>
      <c r="J8">
        <v>1</v>
      </c>
      <c r="K8">
        <f t="shared" si="4"/>
        <v>110.96619300761226</v>
      </c>
      <c r="L8">
        <f t="shared" si="5"/>
        <v>110.96380699238777</v>
      </c>
      <c r="M8">
        <f t="shared" si="6"/>
        <v>221.93000000000004</v>
      </c>
      <c r="N8">
        <f t="shared" si="7"/>
        <v>110.96380699238777</v>
      </c>
      <c r="O8">
        <f t="shared" si="8"/>
        <v>110.96619300761226</v>
      </c>
      <c r="P8">
        <f t="shared" si="9"/>
        <v>1.849436550126871</v>
      </c>
      <c r="Q8">
        <f t="shared" si="10"/>
        <v>955.01666666666279</v>
      </c>
      <c r="R8" s="3">
        <f t="shared" si="11"/>
        <v>0.99737958437925844</v>
      </c>
      <c r="S8">
        <f t="shared" si="12"/>
        <v>1.8542955752176433</v>
      </c>
      <c r="T8" s="5">
        <v>1.22</v>
      </c>
      <c r="U8" s="5">
        <f t="shared" si="13"/>
        <v>2.8456018985109286</v>
      </c>
      <c r="V8" s="5">
        <f t="shared" si="14"/>
        <v>1.4228162460820599</v>
      </c>
      <c r="W8" s="5">
        <f t="shared" si="15"/>
        <v>1.4228162460820599</v>
      </c>
      <c r="X8" s="5">
        <f t="shared" si="16"/>
        <v>1.2822069564776859</v>
      </c>
      <c r="Y8" s="5">
        <f t="shared" si="17"/>
        <v>2.0244060701150448</v>
      </c>
      <c r="Z8" s="5">
        <f t="shared" si="18"/>
        <v>2.3713604101367667E-2</v>
      </c>
      <c r="AA8" s="5">
        <f t="shared" si="19"/>
        <v>2.3775906859098545E-2</v>
      </c>
      <c r="AB8" s="5">
        <f t="shared" si="20"/>
        <v>5.6529374697252921E-4</v>
      </c>
      <c r="AD8" t="s">
        <v>140</v>
      </c>
    </row>
    <row r="9" spans="1:30" x14ac:dyDescent="0.25">
      <c r="A9" t="s">
        <v>70</v>
      </c>
      <c r="B9" s="1">
        <v>43262.625</v>
      </c>
      <c r="C9" s="1">
        <v>43302.31527777778</v>
      </c>
      <c r="D9" s="4">
        <v>214.82</v>
      </c>
      <c r="E9">
        <f t="shared" si="0"/>
        <v>207.25</v>
      </c>
      <c r="F9">
        <f t="shared" si="1"/>
        <v>2.7067320000000001</v>
      </c>
      <c r="G9" s="2">
        <f t="shared" si="2"/>
        <v>952.56666666670935</v>
      </c>
      <c r="H9" s="3">
        <f t="shared" si="3"/>
        <v>0.99997863091133565</v>
      </c>
      <c r="I9">
        <v>1</v>
      </c>
      <c r="J9">
        <v>1</v>
      </c>
      <c r="K9">
        <f t="shared" si="4"/>
        <v>103.62610719773633</v>
      </c>
      <c r="L9">
        <f t="shared" si="5"/>
        <v>103.62389280226368</v>
      </c>
      <c r="M9">
        <f t="shared" si="6"/>
        <v>207.25</v>
      </c>
      <c r="N9">
        <f t="shared" si="7"/>
        <v>103.62389280226368</v>
      </c>
      <c r="O9">
        <f t="shared" si="8"/>
        <v>103.62610719773633</v>
      </c>
      <c r="P9">
        <f t="shared" si="9"/>
        <v>1.7271017866289389</v>
      </c>
      <c r="Q9">
        <f t="shared" si="10"/>
        <v>955.56666666670935</v>
      </c>
      <c r="R9" s="3">
        <f t="shared" si="11"/>
        <v>0.9973780772458295</v>
      </c>
      <c r="S9">
        <f t="shared" si="12"/>
        <v>1.7316420182386365</v>
      </c>
      <c r="T9" s="5">
        <v>1.26</v>
      </c>
      <c r="U9" s="5">
        <f t="shared" si="13"/>
        <v>2.7539804419481633</v>
      </c>
      <c r="V9" s="5">
        <f t="shared" si="14"/>
        <v>1.3770049336443408</v>
      </c>
      <c r="W9" s="5">
        <f t="shared" si="15"/>
        <v>1.3770049336443408</v>
      </c>
      <c r="X9" s="5">
        <f t="shared" si="16"/>
        <v>1.328820478623963</v>
      </c>
      <c r="Y9" s="5">
        <f t="shared" si="17"/>
        <v>1.8961425872808555</v>
      </c>
      <c r="Z9" s="5">
        <f t="shared" si="18"/>
        <v>2.2950082227405681E-2</v>
      </c>
      <c r="AA9" s="5">
        <f t="shared" si="19"/>
        <v>2.30104137548123E-2</v>
      </c>
      <c r="AB9" s="5">
        <f t="shared" si="20"/>
        <v>5.2947914116765506E-4</v>
      </c>
      <c r="AD9">
        <f>LN(2)/252288</f>
        <v>2.7474441137110973E-6</v>
      </c>
    </row>
    <row r="10" spans="1:30" x14ac:dyDescent="0.25">
      <c r="A10" t="s">
        <v>71</v>
      </c>
      <c r="B10" s="1">
        <v>43262.625</v>
      </c>
      <c r="C10" s="1">
        <v>43302.338194444441</v>
      </c>
      <c r="D10" s="4">
        <v>150.37</v>
      </c>
      <c r="E10">
        <f t="shared" si="0"/>
        <v>142.80000000000001</v>
      </c>
      <c r="F10">
        <f t="shared" si="1"/>
        <v>2.2705869999999999</v>
      </c>
      <c r="G10" s="2">
        <f t="shared" si="2"/>
        <v>953.1166666665813</v>
      </c>
      <c r="H10" s="3">
        <f t="shared" si="3"/>
        <v>0.99997876318038026</v>
      </c>
      <c r="I10">
        <v>1</v>
      </c>
      <c r="J10">
        <v>1</v>
      </c>
      <c r="K10">
        <f t="shared" si="4"/>
        <v>71.400758162510911</v>
      </c>
      <c r="L10">
        <f t="shared" si="5"/>
        <v>71.3992418374891</v>
      </c>
      <c r="M10">
        <f t="shared" si="6"/>
        <v>142.80000000000001</v>
      </c>
      <c r="N10">
        <f t="shared" si="7"/>
        <v>71.3992418374891</v>
      </c>
      <c r="O10">
        <f t="shared" si="8"/>
        <v>71.400758162510911</v>
      </c>
      <c r="P10">
        <f t="shared" si="9"/>
        <v>1.1900126360418486</v>
      </c>
      <c r="Q10">
        <f t="shared" si="10"/>
        <v>956.1166666665813</v>
      </c>
      <c r="R10" s="3">
        <f t="shared" si="11"/>
        <v>0.9973765701146784</v>
      </c>
      <c r="S10">
        <f t="shared" si="12"/>
        <v>1.1931427624222424</v>
      </c>
      <c r="T10" s="5">
        <v>1.51</v>
      </c>
      <c r="U10" s="5">
        <f t="shared" si="13"/>
        <v>2.3267091522960062</v>
      </c>
      <c r="V10" s="5">
        <f t="shared" si="14"/>
        <v>1.1633669292548172</v>
      </c>
      <c r="W10" s="5">
        <f t="shared" si="15"/>
        <v>1.1633669292548172</v>
      </c>
      <c r="X10" s="5">
        <f t="shared" si="16"/>
        <v>1.6293481458655505</v>
      </c>
      <c r="Y10" s="5">
        <f t="shared" si="17"/>
        <v>1.3534226120837829</v>
      </c>
      <c r="Z10" s="5">
        <f t="shared" si="18"/>
        <v>1.9389448820913622E-2</v>
      </c>
      <c r="AA10" s="5">
        <f t="shared" si="19"/>
        <v>1.9440449477055814E-2</v>
      </c>
      <c r="AB10" s="5">
        <f t="shared" si="20"/>
        <v>3.7793107586995964E-4</v>
      </c>
    </row>
    <row r="11" spans="1:30" x14ac:dyDescent="0.25">
      <c r="A11" t="s">
        <v>72</v>
      </c>
      <c r="B11" s="1">
        <v>43262.625</v>
      </c>
      <c r="C11" s="1">
        <v>43302.359722222223</v>
      </c>
      <c r="D11" s="4">
        <v>86.46</v>
      </c>
      <c r="E11">
        <f t="shared" si="0"/>
        <v>78.889999999999986</v>
      </c>
      <c r="F11">
        <f t="shared" si="1"/>
        <v>1.7205539999999999</v>
      </c>
      <c r="G11" s="2">
        <f t="shared" si="2"/>
        <v>953.6333333333605</v>
      </c>
      <c r="H11" s="3">
        <f t="shared" si="3"/>
        <v>0.99997888668723978</v>
      </c>
      <c r="I11">
        <v>1</v>
      </c>
      <c r="J11">
        <v>1</v>
      </c>
      <c r="K11">
        <f t="shared" si="4"/>
        <v>39.445416411706823</v>
      </c>
      <c r="L11">
        <f t="shared" si="5"/>
        <v>39.444583588293163</v>
      </c>
      <c r="M11">
        <f t="shared" si="6"/>
        <v>78.889999999999986</v>
      </c>
      <c r="N11">
        <f t="shared" si="7"/>
        <v>39.444583588293163</v>
      </c>
      <c r="O11">
        <f t="shared" si="8"/>
        <v>39.445416411706823</v>
      </c>
      <c r="P11">
        <f t="shared" si="9"/>
        <v>0.65742360686178036</v>
      </c>
      <c r="Q11">
        <f t="shared" si="10"/>
        <v>956.6333333333605</v>
      </c>
      <c r="R11" s="3">
        <f t="shared" si="11"/>
        <v>0.99737515432688317</v>
      </c>
      <c r="S11">
        <f t="shared" si="12"/>
        <v>0.65915378381915668</v>
      </c>
      <c r="T11" s="5">
        <v>1.99</v>
      </c>
      <c r="U11" s="5">
        <f t="shared" si="13"/>
        <v>1.7939666166696078</v>
      </c>
      <c r="V11" s="5">
        <f t="shared" si="14"/>
        <v>0.89699277757933227</v>
      </c>
      <c r="W11" s="5">
        <f t="shared" si="15"/>
        <v>0.89699277757933227</v>
      </c>
      <c r="X11" s="5">
        <f t="shared" si="16"/>
        <v>2.2740101618324351</v>
      </c>
      <c r="Y11" s="5">
        <f t="shared" si="17"/>
        <v>0.8045960430294854</v>
      </c>
      <c r="Z11" s="5">
        <f t="shared" si="18"/>
        <v>1.4949879626322205E-2</v>
      </c>
      <c r="AA11" s="5">
        <f t="shared" si="19"/>
        <v>1.4989224026150626E-2</v>
      </c>
      <c r="AB11" s="5">
        <f t="shared" si="20"/>
        <v>2.2467683690613116E-4</v>
      </c>
    </row>
    <row r="12" spans="1:30" x14ac:dyDescent="0.25">
      <c r="A12" t="s">
        <v>73</v>
      </c>
      <c r="B12" s="1">
        <v>43262.625</v>
      </c>
      <c r="C12" s="1">
        <v>43302.382638888892</v>
      </c>
      <c r="D12" s="4">
        <v>55.92</v>
      </c>
      <c r="E12">
        <f t="shared" si="0"/>
        <v>48.35</v>
      </c>
      <c r="F12">
        <f t="shared" si="1"/>
        <v>1.3812240000000002</v>
      </c>
      <c r="G12" s="2">
        <f t="shared" si="2"/>
        <v>954.18333333340706</v>
      </c>
      <c r="H12" s="3">
        <f t="shared" si="3"/>
        <v>0.9999790173730988</v>
      </c>
      <c r="I12">
        <v>1</v>
      </c>
      <c r="J12">
        <v>1</v>
      </c>
      <c r="K12">
        <f t="shared" si="4"/>
        <v>24.175253630163585</v>
      </c>
      <c r="L12">
        <f t="shared" si="5"/>
        <v>24.17474636983642</v>
      </c>
      <c r="M12">
        <f t="shared" si="6"/>
        <v>48.350000000000009</v>
      </c>
      <c r="N12">
        <f t="shared" si="7"/>
        <v>24.17474636983642</v>
      </c>
      <c r="O12">
        <f t="shared" si="8"/>
        <v>24.175253630163585</v>
      </c>
      <c r="P12">
        <f t="shared" si="9"/>
        <v>0.40292089383605972</v>
      </c>
      <c r="Q12">
        <f t="shared" si="10"/>
        <v>957.18333333340706</v>
      </c>
      <c r="R12" s="3">
        <f t="shared" si="11"/>
        <v>0.99737364720014843</v>
      </c>
      <c r="S12">
        <f t="shared" si="12"/>
        <v>0.40398189281133412</v>
      </c>
      <c r="T12" s="5">
        <v>2.4700000000000002</v>
      </c>
      <c r="U12" s="5">
        <f t="shared" si="13"/>
        <v>1.4716622890408657</v>
      </c>
      <c r="V12" s="5">
        <f t="shared" si="14"/>
        <v>0.73583886443660884</v>
      </c>
      <c r="W12" s="5">
        <f t="shared" si="15"/>
        <v>0.73583886443660884</v>
      </c>
      <c r="X12" s="5">
        <f t="shared" si="16"/>
        <v>3.043768953548843</v>
      </c>
      <c r="Y12" s="5">
        <f t="shared" si="17"/>
        <v>0.54145883441535803</v>
      </c>
      <c r="Z12" s="5">
        <f t="shared" si="18"/>
        <v>1.226398107394348E-2</v>
      </c>
      <c r="AA12" s="5">
        <f t="shared" si="19"/>
        <v>1.2296275431350354E-2</v>
      </c>
      <c r="AB12" s="5">
        <f t="shared" si="20"/>
        <v>1.5119838948363034E-4</v>
      </c>
    </row>
    <row r="13" spans="1:30" x14ac:dyDescent="0.25">
      <c r="A13" t="s">
        <v>74</v>
      </c>
      <c r="B13" s="1">
        <v>43262.625</v>
      </c>
      <c r="C13" s="1">
        <v>43302.405555555553</v>
      </c>
      <c r="D13" s="4">
        <v>32.75</v>
      </c>
      <c r="E13">
        <f t="shared" si="0"/>
        <v>25.18</v>
      </c>
      <c r="F13">
        <f t="shared" si="1"/>
        <v>1.057825</v>
      </c>
      <c r="G13" s="2">
        <f t="shared" si="2"/>
        <v>954.73333333327901</v>
      </c>
      <c r="H13" s="3">
        <f t="shared" si="3"/>
        <v>0.99997914725004655</v>
      </c>
      <c r="I13">
        <v>1</v>
      </c>
      <c r="J13">
        <v>1</v>
      </c>
      <c r="K13">
        <f t="shared" si="4"/>
        <v>12.590131269429621</v>
      </c>
      <c r="L13">
        <f t="shared" si="5"/>
        <v>12.589868730570378</v>
      </c>
      <c r="M13">
        <f t="shared" si="6"/>
        <v>25.18</v>
      </c>
      <c r="N13">
        <f t="shared" si="7"/>
        <v>12.589868730570378</v>
      </c>
      <c r="O13">
        <f t="shared" si="8"/>
        <v>12.590131269429621</v>
      </c>
      <c r="P13">
        <f t="shared" si="9"/>
        <v>0.20983552115716037</v>
      </c>
      <c r="Q13">
        <f t="shared" si="10"/>
        <v>957.73333333327901</v>
      </c>
      <c r="R13" s="3">
        <f t="shared" si="11"/>
        <v>0.99737214007569164</v>
      </c>
      <c r="S13">
        <f t="shared" si="12"/>
        <v>0.2103883923820408</v>
      </c>
      <c r="T13" s="5">
        <v>3.23</v>
      </c>
      <c r="U13" s="5">
        <f t="shared" si="13"/>
        <v>1.1734580884863337</v>
      </c>
      <c r="V13" s="5">
        <f t="shared" si="14"/>
        <v>0.58673516176397544</v>
      </c>
      <c r="W13" s="5">
        <f t="shared" si="15"/>
        <v>0.58673516176397544</v>
      </c>
      <c r="X13" s="5">
        <f t="shared" si="16"/>
        <v>4.6602783498265836</v>
      </c>
      <c r="Y13" s="5">
        <f t="shared" si="17"/>
        <v>0.34425815005019844</v>
      </c>
      <c r="Z13" s="5">
        <f t="shared" si="18"/>
        <v>9.7789193627329241E-3</v>
      </c>
      <c r="AA13" s="5">
        <f t="shared" si="19"/>
        <v>9.8046847007284485E-3</v>
      </c>
      <c r="AB13" s="5">
        <f t="shared" si="20"/>
        <v>9.6131842080698511E-5</v>
      </c>
    </row>
    <row r="14" spans="1:30" x14ac:dyDescent="0.25">
      <c r="A14" t="s">
        <v>75</v>
      </c>
      <c r="B14" s="1">
        <v>43262.625</v>
      </c>
      <c r="C14" s="1">
        <v>43302.428472106483</v>
      </c>
      <c r="D14" s="4">
        <v>22.65</v>
      </c>
      <c r="E14">
        <f t="shared" si="0"/>
        <v>15.079999999999998</v>
      </c>
      <c r="F14">
        <f t="shared" si="1"/>
        <v>0.87881999999999993</v>
      </c>
      <c r="G14" s="2">
        <f t="shared" si="2"/>
        <v>955.28333055559779</v>
      </c>
      <c r="H14" s="3">
        <f t="shared" si="3"/>
        <v>0.99997927632244044</v>
      </c>
      <c r="I14">
        <v>1</v>
      </c>
      <c r="J14">
        <v>1</v>
      </c>
      <c r="K14">
        <f t="shared" si="4"/>
        <v>7.5400781290739598</v>
      </c>
      <c r="L14">
        <f t="shared" si="5"/>
        <v>7.5399218709260394</v>
      </c>
      <c r="M14">
        <f t="shared" si="6"/>
        <v>15.079999999999998</v>
      </c>
      <c r="N14">
        <f t="shared" si="7"/>
        <v>7.5399218709260394</v>
      </c>
      <c r="O14">
        <f t="shared" si="8"/>
        <v>7.5400781290739598</v>
      </c>
      <c r="P14">
        <f t="shared" si="9"/>
        <v>0.12566796881789932</v>
      </c>
      <c r="Q14">
        <f t="shared" si="10"/>
        <v>958.28333055559779</v>
      </c>
      <c r="R14" s="3">
        <f t="shared" si="11"/>
        <v>0.99737063296112327</v>
      </c>
      <c r="S14">
        <f t="shared" si="12"/>
        <v>0.12599926713783416</v>
      </c>
      <c r="T14" s="5">
        <v>3.88</v>
      </c>
      <c r="U14" s="5">
        <f t="shared" si="13"/>
        <v>1.0150540612248196</v>
      </c>
      <c r="V14" s="5">
        <f t="shared" si="14"/>
        <v>0.50753228958016994</v>
      </c>
      <c r="W14" s="5">
        <f t="shared" si="15"/>
        <v>0.50753228958016994</v>
      </c>
      <c r="X14" s="5">
        <f t="shared" si="16"/>
        <v>6.7311277269550374</v>
      </c>
      <c r="Y14" s="5">
        <f t="shared" si="17"/>
        <v>0.2575890249664895</v>
      </c>
      <c r="Z14" s="5">
        <f t="shared" si="18"/>
        <v>8.4588714930028328E-3</v>
      </c>
      <c r="AA14" s="5">
        <f t="shared" si="19"/>
        <v>8.481171606074903E-3</v>
      </c>
      <c r="AB14" s="5">
        <f t="shared" si="20"/>
        <v>7.1930271811691154E-5</v>
      </c>
    </row>
    <row r="15" spans="1:30" x14ac:dyDescent="0.25">
      <c r="A15" t="s">
        <v>76</v>
      </c>
      <c r="B15" s="1">
        <v>43262.625</v>
      </c>
      <c r="C15" s="1">
        <v>43302.451388715279</v>
      </c>
      <c r="D15" s="4">
        <v>17.600000000000001</v>
      </c>
      <c r="E15">
        <f t="shared" si="0"/>
        <v>10.030000000000001</v>
      </c>
      <c r="F15">
        <f t="shared" si="1"/>
        <v>0.77440000000000009</v>
      </c>
      <c r="G15" s="2">
        <f t="shared" si="2"/>
        <v>955.83332916669315</v>
      </c>
      <c r="H15" s="3">
        <f t="shared" si="3"/>
        <v>0.99997940459623691</v>
      </c>
      <c r="I15">
        <v>1</v>
      </c>
      <c r="J15">
        <v>1</v>
      </c>
      <c r="K15">
        <f t="shared" si="4"/>
        <v>5.0150516435067463</v>
      </c>
      <c r="L15">
        <f t="shared" si="5"/>
        <v>5.0149483564932558</v>
      </c>
      <c r="M15">
        <f t="shared" si="6"/>
        <v>10.030000000000001</v>
      </c>
      <c r="N15">
        <f t="shared" si="7"/>
        <v>5.0149483564932558</v>
      </c>
      <c r="O15">
        <f t="shared" si="8"/>
        <v>5.0150516435067463</v>
      </c>
      <c r="P15">
        <f t="shared" si="9"/>
        <v>8.3584194058445777E-2</v>
      </c>
      <c r="Q15">
        <f t="shared" si="10"/>
        <v>958.83332916669315</v>
      </c>
      <c r="R15" s="3">
        <f t="shared" si="11"/>
        <v>0.99736912584502679</v>
      </c>
      <c r="S15">
        <f t="shared" si="12"/>
        <v>8.3804673608307845E-2</v>
      </c>
      <c r="T15" s="5">
        <v>4.4000000000000004</v>
      </c>
      <c r="U15" s="5">
        <f t="shared" si="13"/>
        <v>0.92612391979097497</v>
      </c>
      <c r="V15" s="5">
        <f t="shared" si="14"/>
        <v>0.46306672841860802</v>
      </c>
      <c r="W15" s="5">
        <f t="shared" si="15"/>
        <v>0.46306672841860802</v>
      </c>
      <c r="X15" s="5">
        <f t="shared" si="16"/>
        <v>9.2335385821632592</v>
      </c>
      <c r="Y15" s="5">
        <f t="shared" si="17"/>
        <v>0.21443079496831288</v>
      </c>
      <c r="Z15" s="5">
        <f t="shared" si="18"/>
        <v>7.7177788069768003E-3</v>
      </c>
      <c r="AA15" s="5">
        <f t="shared" si="19"/>
        <v>7.7381368712790936E-3</v>
      </c>
      <c r="AB15" s="5">
        <f t="shared" si="20"/>
        <v>5.9878762238649001E-5</v>
      </c>
    </row>
    <row r="16" spans="1:30" x14ac:dyDescent="0.25">
      <c r="A16" t="s">
        <v>77</v>
      </c>
      <c r="B16" s="1">
        <v>43262.625</v>
      </c>
      <c r="C16" s="1">
        <v>43302.474305324075</v>
      </c>
      <c r="D16" s="4">
        <v>13.92</v>
      </c>
      <c r="E16">
        <f t="shared" si="0"/>
        <v>6.35</v>
      </c>
      <c r="F16">
        <f t="shared" si="1"/>
        <v>0.68903999999999999</v>
      </c>
      <c r="G16" s="2">
        <f t="shared" si="2"/>
        <v>956.38332777778851</v>
      </c>
      <c r="H16" s="3">
        <f t="shared" si="3"/>
        <v>0.99997953207605439</v>
      </c>
      <c r="I16">
        <v>1</v>
      </c>
      <c r="J16">
        <v>1</v>
      </c>
      <c r="K16">
        <f t="shared" si="4"/>
        <v>3.175032493161797</v>
      </c>
      <c r="L16">
        <f t="shared" si="5"/>
        <v>3.1749675068382022</v>
      </c>
      <c r="M16">
        <f t="shared" si="6"/>
        <v>6.35</v>
      </c>
      <c r="N16">
        <f t="shared" si="7"/>
        <v>3.1749675068382022</v>
      </c>
      <c r="O16">
        <f t="shared" si="8"/>
        <v>3.175032493161797</v>
      </c>
      <c r="P16">
        <f t="shared" si="9"/>
        <v>5.2917208219363285E-2</v>
      </c>
      <c r="Q16">
        <f t="shared" si="10"/>
        <v>959.38332777778851</v>
      </c>
      <c r="R16" s="3">
        <f t="shared" si="11"/>
        <v>0.99736761873120772</v>
      </c>
      <c r="S16">
        <f t="shared" si="12"/>
        <v>5.3056874141032807E-2</v>
      </c>
      <c r="T16" s="5">
        <v>4.95</v>
      </c>
      <c r="U16" s="5">
        <f t="shared" si="13"/>
        <v>0.85602936655759654</v>
      </c>
      <c r="V16" s="5">
        <f t="shared" si="14"/>
        <v>0.42801906360961889</v>
      </c>
      <c r="W16" s="5">
        <f t="shared" si="15"/>
        <v>0.42801906360961889</v>
      </c>
      <c r="X16" s="5">
        <f t="shared" si="16"/>
        <v>13.480777426103884</v>
      </c>
      <c r="Y16" s="5">
        <f t="shared" si="17"/>
        <v>0.18320031881325499</v>
      </c>
      <c r="Z16" s="5">
        <f t="shared" si="18"/>
        <v>7.1336510601603146E-3</v>
      </c>
      <c r="AA16" s="5">
        <f t="shared" si="19"/>
        <v>7.1524791122006999E-3</v>
      </c>
      <c r="AB16" s="5">
        <f t="shared" si="20"/>
        <v>5.115795745046731E-5</v>
      </c>
    </row>
    <row r="17" spans="1:28" x14ac:dyDescent="0.25">
      <c r="A17" t="s">
        <v>78</v>
      </c>
      <c r="B17" s="1">
        <v>43262.625</v>
      </c>
      <c r="C17" s="1">
        <v>43302.49722193287</v>
      </c>
      <c r="D17" s="4">
        <v>7.57</v>
      </c>
      <c r="E17">
        <f t="shared" si="0"/>
        <v>0</v>
      </c>
      <c r="F17">
        <f t="shared" si="1"/>
        <v>0.50794700000000004</v>
      </c>
      <c r="G17" s="2">
        <f t="shared" si="2"/>
        <v>956.93332638888387</v>
      </c>
      <c r="H17" s="3">
        <f t="shared" si="3"/>
        <v>0.99997965876680717</v>
      </c>
      <c r="I17">
        <v>1</v>
      </c>
      <c r="J17">
        <v>1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  <c r="O17">
        <f t="shared" si="8"/>
        <v>0</v>
      </c>
      <c r="P17">
        <f t="shared" si="9"/>
        <v>0</v>
      </c>
      <c r="T17" s="5">
        <v>6.71</v>
      </c>
      <c r="U17" s="5">
        <f t="shared" si="13"/>
        <v>0.7183455363667266</v>
      </c>
      <c r="V17" s="5">
        <f t="shared" si="14"/>
        <v>0.35917642122903409</v>
      </c>
      <c r="W17" s="5">
        <f t="shared" si="15"/>
        <v>0.35917642122903409</v>
      </c>
      <c r="X17" s="5"/>
      <c r="Y17" s="5">
        <f t="shared" si="17"/>
        <v>0.12900770156689653</v>
      </c>
      <c r="Z17" s="5">
        <f t="shared" si="18"/>
        <v>5.9862736871505685E-3</v>
      </c>
      <c r="AA17" s="5"/>
      <c r="AB17" s="5">
        <f t="shared" si="20"/>
        <v>0</v>
      </c>
    </row>
    <row r="18" spans="1:28" x14ac:dyDescent="0.25">
      <c r="C18" s="1"/>
    </row>
    <row r="23" spans="1:28" s="6" customFormat="1" x14ac:dyDescent="0.25">
      <c r="M23" s="6" t="s">
        <v>153</v>
      </c>
      <c r="P23" s="6">
        <f>SUM(P2:P17)</f>
        <v>7.3169113782699897</v>
      </c>
      <c r="S23" s="6">
        <f>SUM(S2:S16)</f>
        <v>7.3361493376263622</v>
      </c>
      <c r="V23" s="6">
        <f>SQRT(SUM(V2:V17))</f>
        <v>3.2956490877149873</v>
      </c>
      <c r="Y23" s="6">
        <f>SQRT(SUM(Y2:Y16))</f>
        <v>3.0714270076332562</v>
      </c>
      <c r="AB23" s="6">
        <f>SQRT(SUM(AB2:AB16))</f>
        <v>5.1325037592744739E-2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workbookViewId="0">
      <selection activeCell="N2" sqref="N2"/>
    </sheetView>
  </sheetViews>
  <sheetFormatPr defaultRowHeight="15" x14ac:dyDescent="0.25"/>
  <cols>
    <col min="1" max="1" width="14" bestFit="1" customWidth="1"/>
    <col min="2" max="4" width="17.42578125" bestFit="1" customWidth="1"/>
    <col min="8" max="10" width="23.85546875" bestFit="1" customWidth="1"/>
    <col min="12" max="14" width="34.42578125" bestFit="1" customWidth="1"/>
    <col min="16" max="16" width="28.5703125" bestFit="1" customWidth="1"/>
    <col min="17" max="17" width="30" bestFit="1" customWidth="1"/>
    <col min="19" max="19" width="27.7109375" bestFit="1" customWidth="1"/>
  </cols>
  <sheetData>
    <row r="1" spans="1:19" x14ac:dyDescent="0.25">
      <c r="A1" t="s">
        <v>95</v>
      </c>
      <c r="B1" t="s">
        <v>115</v>
      </c>
      <c r="C1" t="s">
        <v>116</v>
      </c>
      <c r="D1" t="s">
        <v>117</v>
      </c>
      <c r="E1" t="s">
        <v>114</v>
      </c>
      <c r="H1" t="s">
        <v>202</v>
      </c>
      <c r="I1" t="s">
        <v>204</v>
      </c>
      <c r="J1" t="s">
        <v>206</v>
      </c>
      <c r="L1" t="s">
        <v>203</v>
      </c>
      <c r="M1" t="s">
        <v>205</v>
      </c>
      <c r="N1" t="s">
        <v>207</v>
      </c>
      <c r="P1" t="s">
        <v>198</v>
      </c>
      <c r="Q1" t="s">
        <v>208</v>
      </c>
      <c r="R1" s="11"/>
      <c r="S1" s="11"/>
    </row>
    <row r="2" spans="1:19" x14ac:dyDescent="0.25">
      <c r="A2" t="s">
        <v>96</v>
      </c>
      <c r="B2">
        <v>-0.42500505315913906</v>
      </c>
      <c r="C2">
        <v>0.4050057189400898</v>
      </c>
      <c r="D2">
        <v>-0.29000323558486513</v>
      </c>
      <c r="E2">
        <f>AVERAGE(B2:D2)</f>
        <v>-0.10333418993463812</v>
      </c>
      <c r="H2">
        <v>-83.510238899916416</v>
      </c>
      <c r="I2">
        <v>85.071953729683841</v>
      </c>
      <c r="J2">
        <v>-121.43348570736339</v>
      </c>
      <c r="L2">
        <f>H2^2</f>
        <v>6973.9600011211132</v>
      </c>
      <c r="M2">
        <f t="shared" ref="M2:N16" si="0">I2^2</f>
        <v>7237.2373113854683</v>
      </c>
      <c r="N2">
        <f t="shared" si="0"/>
        <v>14746.091451040429</v>
      </c>
      <c r="P2">
        <f>SQRT(SUM(L2:N2))</f>
        <v>170.16841294302245</v>
      </c>
      <c r="Q2">
        <f>P2/3</f>
        <v>56.722804314340813</v>
      </c>
      <c r="R2" s="11"/>
      <c r="S2" s="11"/>
    </row>
    <row r="3" spans="1:19" x14ac:dyDescent="0.25">
      <c r="A3" t="s">
        <v>97</v>
      </c>
      <c r="B3">
        <v>-3.5000413566673765E-2</v>
      </c>
      <c r="C3">
        <v>0.2000028066868425</v>
      </c>
      <c r="D3">
        <v>-0.6500072086396288</v>
      </c>
      <c r="E3">
        <f t="shared" ref="E3:E16" si="1">AVERAGE(B3:D3)</f>
        <v>-0.16166827183982002</v>
      </c>
      <c r="H3">
        <v>-1040.6385227614442</v>
      </c>
      <c r="I3">
        <v>169.69033148079643</v>
      </c>
      <c r="J3">
        <v>-52.822446849643654</v>
      </c>
      <c r="L3">
        <f t="shared" ref="L3:L16" si="2">H3^2</f>
        <v>1082928.5350551207</v>
      </c>
      <c r="M3">
        <f t="shared" si="0"/>
        <v>28794.808598062573</v>
      </c>
      <c r="N3">
        <f t="shared" si="0"/>
        <v>2790.2108911834289</v>
      </c>
      <c r="P3">
        <f t="shared" ref="P3:P16" si="3">SQRT(SUM(L3:N3))</f>
        <v>1055.7052403698519</v>
      </c>
      <c r="Q3">
        <f t="shared" ref="Q3:Q16" si="4">P3/3</f>
        <v>351.90174678995066</v>
      </c>
      <c r="R3" s="11"/>
      <c r="S3" s="11"/>
    </row>
    <row r="4" spans="1:19" x14ac:dyDescent="0.25">
      <c r="A4" t="s">
        <v>98</v>
      </c>
      <c r="B4">
        <v>-0.19000223117967036</v>
      </c>
      <c r="C4">
        <v>4.5000627595637846E-2</v>
      </c>
      <c r="D4">
        <v>-0.49500545670311041</v>
      </c>
      <c r="E4">
        <f t="shared" si="1"/>
        <v>-0.21333568676238099</v>
      </c>
      <c r="H4">
        <v>-189.67913499437961</v>
      </c>
      <c r="I4">
        <v>745.67005479784689</v>
      </c>
      <c r="J4">
        <v>-70.160855048630793</v>
      </c>
      <c r="L4">
        <f t="shared" si="2"/>
        <v>35978.174252216086</v>
      </c>
      <c r="M4">
        <f t="shared" si="0"/>
        <v>556023.83062222402</v>
      </c>
      <c r="N4">
        <f t="shared" si="0"/>
        <v>4922.5455811549809</v>
      </c>
      <c r="P4">
        <f t="shared" si="3"/>
        <v>772.60892465437848</v>
      </c>
      <c r="Q4">
        <f t="shared" si="4"/>
        <v>257.53630821812618</v>
      </c>
      <c r="R4" s="11"/>
      <c r="S4" s="11"/>
    </row>
    <row r="5" spans="1:19" x14ac:dyDescent="0.25">
      <c r="A5" t="s">
        <v>99</v>
      </c>
      <c r="B5">
        <v>-0.10500122538818309</v>
      </c>
      <c r="C5">
        <v>0.80001108819434541</v>
      </c>
      <c r="D5">
        <v>-1.5000164300207817E-2</v>
      </c>
      <c r="E5">
        <f t="shared" si="1"/>
        <v>0.22666989950198482</v>
      </c>
      <c r="H5">
        <v>-345.29208447506272</v>
      </c>
      <c r="I5">
        <v>44.307205674733403</v>
      </c>
      <c r="J5">
        <v>-2393.2951208021677</v>
      </c>
      <c r="L5">
        <f t="shared" si="2"/>
        <v>119226.62360113385</v>
      </c>
      <c r="M5">
        <f t="shared" si="0"/>
        <v>1963.1284747031279</v>
      </c>
      <c r="N5">
        <f t="shared" si="0"/>
        <v>5727861.5352554629</v>
      </c>
      <c r="P5">
        <f t="shared" si="3"/>
        <v>2418.4811943307104</v>
      </c>
      <c r="Q5">
        <f t="shared" si="4"/>
        <v>806.16039811023677</v>
      </c>
      <c r="R5" s="11"/>
      <c r="S5" s="11"/>
    </row>
    <row r="6" spans="1:19" x14ac:dyDescent="0.25">
      <c r="A6" t="s">
        <v>100</v>
      </c>
      <c r="B6">
        <v>1.230014265695381</v>
      </c>
      <c r="C6">
        <v>0.69500957504449601</v>
      </c>
      <c r="D6">
        <v>5.2900575845494497</v>
      </c>
      <c r="E6">
        <f t="shared" si="1"/>
        <v>2.4050271417631088</v>
      </c>
      <c r="H6">
        <v>31.916097568457097</v>
      </c>
      <c r="I6">
        <v>50.62315114154201</v>
      </c>
      <c r="J6">
        <v>8.8589963518784209</v>
      </c>
      <c r="L6">
        <f t="shared" si="2"/>
        <v>1018.637283999273</v>
      </c>
      <c r="M6">
        <f t="shared" si="0"/>
        <v>2562.7034314994062</v>
      </c>
      <c r="N6">
        <f t="shared" si="0"/>
        <v>78.481816362595168</v>
      </c>
      <c r="P6">
        <f t="shared" si="3"/>
        <v>60.496467102313289</v>
      </c>
      <c r="Q6">
        <f t="shared" si="4"/>
        <v>20.165489034104429</v>
      </c>
      <c r="R6" s="11"/>
      <c r="S6" s="11"/>
    </row>
    <row r="7" spans="1:19" x14ac:dyDescent="0.25">
      <c r="A7" t="s">
        <v>101</v>
      </c>
      <c r="B7">
        <v>77.625894731843161</v>
      </c>
      <c r="C7">
        <v>49.490677605449839</v>
      </c>
      <c r="D7">
        <v>57.240619231975721</v>
      </c>
      <c r="E7">
        <f t="shared" si="1"/>
        <v>61.452397189756248</v>
      </c>
      <c r="H7">
        <v>1.5588227814034754</v>
      </c>
      <c r="I7">
        <v>1.9790474669938101</v>
      </c>
      <c r="J7">
        <v>1.8348831445502927</v>
      </c>
      <c r="L7">
        <f t="shared" si="2"/>
        <v>2.4299284638224674</v>
      </c>
      <c r="M7">
        <f t="shared" si="0"/>
        <v>3.9166288766146158</v>
      </c>
      <c r="N7">
        <f t="shared" si="0"/>
        <v>3.3667961541547702</v>
      </c>
      <c r="P7">
        <f t="shared" si="3"/>
        <v>3.1166253375392836</v>
      </c>
      <c r="Q7">
        <f t="shared" si="4"/>
        <v>1.0388751125130946</v>
      </c>
      <c r="R7" s="11"/>
      <c r="S7" s="11"/>
    </row>
    <row r="8" spans="1:19" x14ac:dyDescent="0.25">
      <c r="A8" t="s">
        <v>102</v>
      </c>
      <c r="B8">
        <v>310.65855855002224</v>
      </c>
      <c r="C8">
        <v>263.81858973471634</v>
      </c>
      <c r="D8">
        <v>110.96619300761226</v>
      </c>
      <c r="E8">
        <f t="shared" si="1"/>
        <v>228.48111376411694</v>
      </c>
      <c r="H8">
        <v>0.75389470548872051</v>
      </c>
      <c r="I8">
        <v>0.81499077412758236</v>
      </c>
      <c r="J8">
        <v>1.2822069564776859</v>
      </c>
      <c r="L8">
        <f t="shared" si="2"/>
        <v>0.56835722696392466</v>
      </c>
      <c r="M8">
        <f t="shared" si="0"/>
        <v>0.66420996191307602</v>
      </c>
      <c r="N8">
        <f t="shared" si="0"/>
        <v>1.6440546792397703</v>
      </c>
      <c r="P8">
        <f t="shared" si="3"/>
        <v>1.6960606911654934</v>
      </c>
      <c r="Q8">
        <f t="shared" si="4"/>
        <v>0.5653535637218311</v>
      </c>
      <c r="R8" s="11"/>
      <c r="S8" s="11"/>
    </row>
    <row r="9" spans="1:19" x14ac:dyDescent="0.25">
      <c r="A9" t="s">
        <v>103</v>
      </c>
      <c r="B9">
        <v>210.8624004484048</v>
      </c>
      <c r="C9">
        <v>245.35831788414166</v>
      </c>
      <c r="D9">
        <v>103.62610719773633</v>
      </c>
      <c r="E9">
        <f t="shared" si="1"/>
        <v>186.61560851009426</v>
      </c>
      <c r="H9">
        <v>0.91471038473781319</v>
      </c>
      <c r="I9">
        <v>0.84671098947393264</v>
      </c>
      <c r="J9">
        <v>1.328820478623963</v>
      </c>
      <c r="L9">
        <f t="shared" si="2"/>
        <v>0.83669508794719827</v>
      </c>
      <c r="M9">
        <f t="shared" si="0"/>
        <v>0.71691949969592605</v>
      </c>
      <c r="N9">
        <f t="shared" si="0"/>
        <v>1.7657638644104181</v>
      </c>
      <c r="P9">
        <f t="shared" si="3"/>
        <v>1.8219161484693918</v>
      </c>
      <c r="Q9">
        <f t="shared" si="4"/>
        <v>0.60730538282313062</v>
      </c>
      <c r="R9" s="11"/>
      <c r="S9" s="11"/>
    </row>
    <row r="10" spans="1:19" x14ac:dyDescent="0.25">
      <c r="A10" t="s">
        <v>104</v>
      </c>
      <c r="B10">
        <v>68.410773964802118</v>
      </c>
      <c r="C10">
        <v>84.956141717564037</v>
      </c>
      <c r="D10">
        <v>71.400758162510911</v>
      </c>
      <c r="E10">
        <f t="shared" si="1"/>
        <v>74.922557948292351</v>
      </c>
      <c r="H10">
        <v>1.671061398214108</v>
      </c>
      <c r="I10">
        <v>1.4707848129529324</v>
      </c>
      <c r="J10">
        <v>1.6293481458655505</v>
      </c>
      <c r="L10">
        <f t="shared" si="2"/>
        <v>2.7924461966012899</v>
      </c>
      <c r="M10">
        <f t="shared" si="0"/>
        <v>2.1632079660129921</v>
      </c>
      <c r="N10">
        <f t="shared" si="0"/>
        <v>2.6547753804355074</v>
      </c>
      <c r="P10">
        <f t="shared" si="3"/>
        <v>2.7587006983451086</v>
      </c>
      <c r="Q10">
        <f t="shared" si="4"/>
        <v>0.91956689944836956</v>
      </c>
      <c r="R10" s="11"/>
      <c r="S10" s="11"/>
    </row>
    <row r="11" spans="1:19" x14ac:dyDescent="0.25">
      <c r="A11" t="s">
        <v>105</v>
      </c>
      <c r="B11">
        <v>16.410184507340102</v>
      </c>
      <c r="C11">
        <v>22.995307118930139</v>
      </c>
      <c r="D11">
        <v>39.445416411706823</v>
      </c>
      <c r="E11">
        <f t="shared" si="1"/>
        <v>26.28363601265902</v>
      </c>
      <c r="H11">
        <v>3.919561246674772</v>
      </c>
      <c r="I11">
        <v>3.0825256419201885</v>
      </c>
      <c r="J11">
        <v>2.2740101618324351</v>
      </c>
      <c r="L11">
        <f t="shared" si="2"/>
        <v>15.362960366434693</v>
      </c>
      <c r="M11">
        <f t="shared" si="0"/>
        <v>9.5019643330954704</v>
      </c>
      <c r="N11">
        <f t="shared" si="0"/>
        <v>5.1711222161171779</v>
      </c>
      <c r="P11">
        <f t="shared" si="3"/>
        <v>5.4805152053112067</v>
      </c>
      <c r="Q11">
        <f t="shared" si="4"/>
        <v>1.8268384017704022</v>
      </c>
      <c r="R11" s="11"/>
      <c r="S11" s="11"/>
    </row>
    <row r="12" spans="1:19" x14ac:dyDescent="0.25">
      <c r="A12" t="s">
        <v>106</v>
      </c>
      <c r="B12">
        <v>4.6750522384315918</v>
      </c>
      <c r="C12">
        <v>7.50509961558814</v>
      </c>
      <c r="D12">
        <v>24.175253630163585</v>
      </c>
      <c r="E12">
        <f t="shared" si="1"/>
        <v>12.118468494727772</v>
      </c>
      <c r="H12">
        <v>9.8734823892763117</v>
      </c>
      <c r="I12">
        <v>6.5326163927758225</v>
      </c>
      <c r="J12">
        <v>3.043768953548843</v>
      </c>
      <c r="L12">
        <f t="shared" si="2"/>
        <v>97.485654491349464</v>
      </c>
      <c r="M12">
        <f t="shared" si="0"/>
        <v>42.675076935163396</v>
      </c>
      <c r="N12">
        <f t="shared" si="0"/>
        <v>9.2645294425878184</v>
      </c>
      <c r="P12">
        <f t="shared" si="3"/>
        <v>12.22396256821415</v>
      </c>
      <c r="Q12">
        <f t="shared" si="4"/>
        <v>4.0746541894047166</v>
      </c>
      <c r="R12" s="11"/>
      <c r="S12" s="11"/>
    </row>
    <row r="13" spans="1:19" x14ac:dyDescent="0.25">
      <c r="A13" t="s">
        <v>107</v>
      </c>
      <c r="B13">
        <v>3.1200346470733265</v>
      </c>
      <c r="C13">
        <v>4.2950566556478167</v>
      </c>
      <c r="D13">
        <v>12.590131269429621</v>
      </c>
      <c r="E13">
        <f t="shared" si="1"/>
        <v>6.6684075240502549</v>
      </c>
      <c r="H13">
        <v>13.84423928316067</v>
      </c>
      <c r="I13">
        <v>10.010676298715415</v>
      </c>
      <c r="J13">
        <v>4.6602783498265836</v>
      </c>
      <c r="L13">
        <f t="shared" si="2"/>
        <v>191.66296132940906</v>
      </c>
      <c r="M13">
        <f t="shared" si="0"/>
        <v>100.21363995766256</v>
      </c>
      <c r="N13">
        <f t="shared" si="0"/>
        <v>21.718194297862386</v>
      </c>
      <c r="P13">
        <f t="shared" si="3"/>
        <v>17.708607951641316</v>
      </c>
      <c r="Q13">
        <f t="shared" si="4"/>
        <v>5.9028693172137716</v>
      </c>
      <c r="R13" s="11"/>
      <c r="S13" s="11"/>
    </row>
    <row r="14" spans="1:19" x14ac:dyDescent="0.25">
      <c r="A14" t="s">
        <v>108</v>
      </c>
      <c r="B14">
        <v>1.775019589067645</v>
      </c>
      <c r="C14">
        <v>2.7100355265281117</v>
      </c>
      <c r="D14">
        <v>7.5400781290739598</v>
      </c>
      <c r="E14">
        <f t="shared" si="1"/>
        <v>4.0083777482232392</v>
      </c>
      <c r="H14">
        <v>22.781155809133132</v>
      </c>
      <c r="I14">
        <v>14.676963681868049</v>
      </c>
      <c r="J14">
        <v>6.7311277269550374</v>
      </c>
      <c r="L14">
        <f t="shared" si="2"/>
        <v>518.9810600000003</v>
      </c>
      <c r="M14">
        <f t="shared" si="0"/>
        <v>215.41326291887373</v>
      </c>
      <c r="N14">
        <f t="shared" si="0"/>
        <v>45.308080476582887</v>
      </c>
      <c r="P14">
        <f t="shared" si="3"/>
        <v>27.923151745378902</v>
      </c>
      <c r="Q14">
        <f t="shared" si="4"/>
        <v>9.3077172484596336</v>
      </c>
      <c r="R14" s="11"/>
      <c r="S14" s="11"/>
    </row>
    <row r="15" spans="1:19" x14ac:dyDescent="0.25">
      <c r="A15" t="s">
        <v>109</v>
      </c>
      <c r="B15">
        <v>2.0450224291165906</v>
      </c>
      <c r="C15">
        <v>2.0600268382461722</v>
      </c>
      <c r="D15">
        <v>5.0150516435067463</v>
      </c>
      <c r="E15">
        <f t="shared" si="1"/>
        <v>3.0400336369565029</v>
      </c>
      <c r="H15">
        <v>20.040370190205799</v>
      </c>
      <c r="I15">
        <v>18.618069175235046</v>
      </c>
      <c r="J15">
        <v>9.2335385821632592</v>
      </c>
      <c r="L15">
        <f t="shared" si="2"/>
        <v>401.61643736048921</v>
      </c>
      <c r="M15">
        <f t="shared" si="0"/>
        <v>346.6324998138374</v>
      </c>
      <c r="N15">
        <f t="shared" si="0"/>
        <v>85.258234748297497</v>
      </c>
      <c r="P15">
        <f t="shared" si="3"/>
        <v>28.870524275160367</v>
      </c>
      <c r="Q15">
        <f t="shared" si="4"/>
        <v>9.6235080917201223</v>
      </c>
      <c r="R15" s="11"/>
      <c r="S15" s="11"/>
    </row>
    <row r="16" spans="1:19" x14ac:dyDescent="0.25">
      <c r="A16" t="s">
        <v>110</v>
      </c>
      <c r="B16">
        <v>1.2950141153636852</v>
      </c>
      <c r="C16">
        <v>1.6000207162111928</v>
      </c>
      <c r="D16">
        <v>3.175032493161797</v>
      </c>
      <c r="E16">
        <f t="shared" si="1"/>
        <v>2.0233557749122251</v>
      </c>
      <c r="H16">
        <v>30.441399703049143</v>
      </c>
      <c r="I16">
        <v>23.30870999790854</v>
      </c>
      <c r="J16">
        <v>13.480777426103884</v>
      </c>
      <c r="L16">
        <f t="shared" si="2"/>
        <v>926.67881588080047</v>
      </c>
      <c r="M16">
        <f t="shared" si="0"/>
        <v>543.29596176660152</v>
      </c>
      <c r="N16">
        <f t="shared" si="0"/>
        <v>181.73136001215207</v>
      </c>
      <c r="P16">
        <f t="shared" si="3"/>
        <v>40.641187699912926</v>
      </c>
      <c r="Q16">
        <f t="shared" si="4"/>
        <v>13.547062566637642</v>
      </c>
      <c r="R16" s="11"/>
      <c r="S16" s="11"/>
    </row>
    <row r="17" spans="8:19" x14ac:dyDescent="0.25"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</row>
    <row r="18" spans="8:19" x14ac:dyDescent="0.25"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8:19" x14ac:dyDescent="0.25"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3"/>
  <sheetViews>
    <sheetView topLeftCell="R1" workbookViewId="0">
      <selection activeCell="AB22" sqref="AB22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22.140625" bestFit="1" customWidth="1"/>
    <col min="5" max="5" width="31.5703125" bestFit="1" customWidth="1"/>
    <col min="6" max="6" width="31.5703125" customWidth="1"/>
    <col min="7" max="7" width="17.7109375" bestFit="1" customWidth="1"/>
    <col min="8" max="8" width="17.7109375" customWidth="1"/>
    <col min="9" max="9" width="18.5703125" bestFit="1" customWidth="1"/>
    <col min="10" max="10" width="19" bestFit="1" customWidth="1"/>
    <col min="11" max="12" width="12.140625" bestFit="1" customWidth="1"/>
    <col min="13" max="15" width="12" bestFit="1" customWidth="1"/>
    <col min="16" max="16" width="12" customWidth="1"/>
    <col min="17" max="17" width="20" bestFit="1" customWidth="1"/>
    <col min="18" max="18" width="10.5703125" bestFit="1" customWidth="1"/>
    <col min="19" max="19" width="15.42578125" bestFit="1" customWidth="1"/>
    <col min="20" max="20" width="28" bestFit="1" customWidth="1"/>
    <col min="21" max="21" width="29.140625" bestFit="1" customWidth="1"/>
    <col min="22" max="22" width="27" bestFit="1" customWidth="1"/>
    <col min="23" max="23" width="22.42578125" bestFit="1" customWidth="1"/>
    <col min="24" max="24" width="23.42578125" bestFit="1" customWidth="1"/>
    <col min="25" max="25" width="19.7109375" bestFit="1" customWidth="1"/>
    <col min="26" max="26" width="20.7109375" bestFit="1" customWidth="1"/>
    <col min="27" max="27" width="26.140625" bestFit="1" customWidth="1"/>
    <col min="28" max="28" width="12.28515625" bestFit="1" customWidth="1"/>
    <col min="33" max="33" width="22.140625" bestFit="1" customWidth="1"/>
  </cols>
  <sheetData>
    <row r="1" spans="1:33" x14ac:dyDescent="0.25">
      <c r="A1" t="s">
        <v>3</v>
      </c>
      <c r="B1" t="s">
        <v>5</v>
      </c>
      <c r="C1" t="s">
        <v>4</v>
      </c>
      <c r="D1" t="s">
        <v>118</v>
      </c>
      <c r="E1" t="s">
        <v>119</v>
      </c>
      <c r="F1" t="s">
        <v>182</v>
      </c>
      <c r="G1" t="s">
        <v>1</v>
      </c>
      <c r="H1" t="s">
        <v>6</v>
      </c>
      <c r="I1" t="s">
        <v>13</v>
      </c>
      <c r="J1" t="s">
        <v>12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136</v>
      </c>
      <c r="Q1" t="s">
        <v>137</v>
      </c>
      <c r="R1" t="s">
        <v>138</v>
      </c>
      <c r="S1" t="s">
        <v>139</v>
      </c>
      <c r="T1" s="5" t="s">
        <v>152</v>
      </c>
      <c r="U1" s="5" t="s">
        <v>181</v>
      </c>
      <c r="V1" s="9" t="s">
        <v>183</v>
      </c>
      <c r="W1" s="9" t="s">
        <v>189</v>
      </c>
      <c r="X1" s="9" t="s">
        <v>190</v>
      </c>
      <c r="Y1" s="9" t="s">
        <v>191</v>
      </c>
      <c r="Z1" s="9" t="s">
        <v>186</v>
      </c>
      <c r="AA1" s="9" t="s">
        <v>188</v>
      </c>
      <c r="AB1" s="9" t="s">
        <v>187</v>
      </c>
    </row>
    <row r="2" spans="1:33" x14ac:dyDescent="0.25">
      <c r="A2" t="s">
        <v>120</v>
      </c>
      <c r="B2" s="1">
        <v>43292.625</v>
      </c>
      <c r="C2" s="1">
        <v>43294.986805555556</v>
      </c>
      <c r="D2">
        <v>8.15</v>
      </c>
      <c r="E2">
        <f>D2-$D$17</f>
        <v>0.72000000000000064</v>
      </c>
      <c r="F2">
        <f>(D2/100)*T2</f>
        <v>0.5688700000000001</v>
      </c>
      <c r="G2" s="2">
        <f>(C2-B2)*24</f>
        <v>56.683333333348855</v>
      </c>
      <c r="H2">
        <f>1-EXP(-$AG$3*G2)</f>
        <v>0.47265512479689242</v>
      </c>
      <c r="I2">
        <v>1</v>
      </c>
      <c r="J2">
        <v>1</v>
      </c>
      <c r="K2">
        <f>E2/((1+H2)*(I2/J2))</f>
        <v>0.48891284040403049</v>
      </c>
      <c r="L2">
        <f>O2*H2*I2</f>
        <v>0.23108715959597018</v>
      </c>
      <c r="M2">
        <f>N2+O2</f>
        <v>0.72000000000000064</v>
      </c>
      <c r="N2">
        <f>L2/I2</f>
        <v>0.23108715959597018</v>
      </c>
      <c r="O2">
        <f>K2/J2</f>
        <v>0.48891284040403049</v>
      </c>
      <c r="P2">
        <f>O2/60</f>
        <v>8.1485473400671748E-3</v>
      </c>
      <c r="Q2">
        <f>(C2-$AG$6)*24</f>
        <v>59.683333333348855</v>
      </c>
      <c r="R2" s="3">
        <f>EXP(-$AG$9*Q2)</f>
        <v>0.9998360368205782</v>
      </c>
      <c r="S2">
        <f>P2/R2</f>
        <v>8.1498836208975748E-3</v>
      </c>
      <c r="T2" s="5">
        <v>6.98</v>
      </c>
      <c r="U2" s="5">
        <f>SQRT(((F2)^2)+(($F$17)^2))</f>
        <v>0.75641798676988115</v>
      </c>
      <c r="V2" s="5">
        <f>U2/(1+H2)</f>
        <v>0.51364231450605635</v>
      </c>
      <c r="W2" s="5">
        <f>V2/J2</f>
        <v>0.51364231450605635</v>
      </c>
      <c r="X2" s="5">
        <f>(W2/O2)*100</f>
        <v>105.05805371803893</v>
      </c>
      <c r="Y2" s="5">
        <f>W2^2</f>
        <v>0.26382842725113853</v>
      </c>
      <c r="Z2" s="5">
        <f>W2/60</f>
        <v>8.560705241767606E-3</v>
      </c>
      <c r="AA2" s="5">
        <f>Z2/R2</f>
        <v>8.5621091124002315E-3</v>
      </c>
      <c r="AB2" s="5">
        <f>AA2^2</f>
        <v>7.3309712452647075E-5</v>
      </c>
      <c r="AG2" t="s">
        <v>2</v>
      </c>
    </row>
    <row r="3" spans="1:33" x14ac:dyDescent="0.25">
      <c r="A3" t="s">
        <v>121</v>
      </c>
      <c r="B3" s="1">
        <v>43292.625</v>
      </c>
      <c r="C3" s="1">
        <v>43295.009722222225</v>
      </c>
      <c r="D3">
        <v>7.81</v>
      </c>
      <c r="E3">
        <f t="shared" ref="E3:E17" si="0">D3-$D$17</f>
        <v>0.37999999999999989</v>
      </c>
      <c r="F3">
        <f t="shared" ref="F3:F17" si="1">(D3/100)*T3</f>
        <v>0.57559700000000003</v>
      </c>
      <c r="G3" s="2">
        <f t="shared" ref="G3:G17" si="2">(C3-B3)*24</f>
        <v>57.233333333395422</v>
      </c>
      <c r="H3">
        <f t="shared" ref="H3:H17" si="3">1-EXP(-$AG$3*G3)</f>
        <v>0.47591925102766941</v>
      </c>
      <c r="I3">
        <v>1</v>
      </c>
      <c r="J3">
        <v>1</v>
      </c>
      <c r="K3">
        <f t="shared" ref="K3:K17" si="4">E3/((1+H3)*(I3/J3))</f>
        <v>0.25746666000555873</v>
      </c>
      <c r="L3">
        <f t="shared" ref="L3:L17" si="5">O3*H3*I3</f>
        <v>0.12253333999444112</v>
      </c>
      <c r="M3">
        <f t="shared" ref="M3:M17" si="6">N3+O3</f>
        <v>0.37999999999999984</v>
      </c>
      <c r="N3">
        <f t="shared" ref="N3:N17" si="7">L3/I3</f>
        <v>0.12253333999444112</v>
      </c>
      <c r="O3">
        <f t="shared" ref="O3:O17" si="8">K3/J3</f>
        <v>0.25746666000555873</v>
      </c>
      <c r="P3">
        <f t="shared" ref="P3:P17" si="9">O3/60</f>
        <v>4.2911110000926457E-3</v>
      </c>
      <c r="Q3">
        <f t="shared" ref="Q3:Q16" si="10">(C3-$AG$6)*24</f>
        <v>60.233333333395422</v>
      </c>
      <c r="R3" s="3">
        <f t="shared" ref="R3:R16" si="11">EXP(-$AG$9*Q3)</f>
        <v>0.99983452597522093</v>
      </c>
      <c r="S3">
        <f t="shared" ref="S3:S16" si="12">P3/R3</f>
        <v>4.2918211850177627E-3</v>
      </c>
      <c r="T3" s="5">
        <v>7.37</v>
      </c>
      <c r="U3" s="5">
        <f t="shared" ref="U3:U17" si="13">SQRT(((F3)^2)+(($F$17)^2))</f>
        <v>0.76148998694533077</v>
      </c>
      <c r="V3" s="5">
        <f t="shared" ref="V3:V17" si="14">U3/(1+H3)</f>
        <v>0.51594285149076546</v>
      </c>
      <c r="W3" s="5">
        <f t="shared" ref="W3:W17" si="15">V3/J3</f>
        <v>0.51594285149076546</v>
      </c>
      <c r="X3" s="5">
        <f t="shared" ref="X3:X16" si="16">(W3/O3)*100</f>
        <v>200.39210182771865</v>
      </c>
      <c r="Y3" s="5">
        <f t="shared" ref="Y3:Y17" si="17">W3^2</f>
        <v>0.26619702600442208</v>
      </c>
      <c r="Z3" s="5">
        <f t="shared" ref="Z3:Z17" si="18">W3/60</f>
        <v>8.5990475248460905E-3</v>
      </c>
      <c r="AA3" s="5">
        <f t="shared" ref="AA3:AA16" si="19">Z3/R3</f>
        <v>8.6004706793443957E-3</v>
      </c>
      <c r="AB3" s="5">
        <f t="shared" ref="AB3:AB17" si="20">AA3^2</f>
        <v>7.3968095906262648E-5</v>
      </c>
      <c r="AG3">
        <f>LN(2)/61.4</f>
        <v>1.1289042028663604E-2</v>
      </c>
    </row>
    <row r="4" spans="1:33" x14ac:dyDescent="0.25">
      <c r="A4" t="s">
        <v>122</v>
      </c>
      <c r="B4" s="1">
        <v>43292.625</v>
      </c>
      <c r="C4" s="1">
        <v>43295.032638888886</v>
      </c>
      <c r="D4">
        <v>9.41</v>
      </c>
      <c r="E4">
        <f t="shared" si="0"/>
        <v>1.9800000000000004</v>
      </c>
      <c r="F4">
        <f t="shared" si="1"/>
        <v>0.67752000000000001</v>
      </c>
      <c r="G4" s="2">
        <f t="shared" si="2"/>
        <v>57.783333333267365</v>
      </c>
      <c r="H4">
        <f t="shared" si="3"/>
        <v>0.47916317317361901</v>
      </c>
      <c r="I4">
        <v>1</v>
      </c>
      <c r="J4">
        <v>1</v>
      </c>
      <c r="K4">
        <f t="shared" si="4"/>
        <v>1.3385947107862419</v>
      </c>
      <c r="L4">
        <f t="shared" si="5"/>
        <v>0.6414052892137585</v>
      </c>
      <c r="M4">
        <f t="shared" si="6"/>
        <v>1.9800000000000004</v>
      </c>
      <c r="N4">
        <f t="shared" si="7"/>
        <v>0.6414052892137585</v>
      </c>
      <c r="O4">
        <f t="shared" si="8"/>
        <v>1.3385947107862419</v>
      </c>
      <c r="P4">
        <f t="shared" si="9"/>
        <v>2.2309911846437366E-2</v>
      </c>
      <c r="Q4">
        <f t="shared" si="10"/>
        <v>60.783333333267365</v>
      </c>
      <c r="R4" s="3">
        <f t="shared" si="11"/>
        <v>0.99983301513214706</v>
      </c>
      <c r="S4">
        <f t="shared" si="12"/>
        <v>2.2313637886311129E-2</v>
      </c>
      <c r="T4" s="5">
        <v>7.2</v>
      </c>
      <c r="U4" s="5">
        <f t="shared" si="13"/>
        <v>0.84118276504514755</v>
      </c>
      <c r="V4" s="5">
        <f t="shared" si="14"/>
        <v>0.56868828287574769</v>
      </c>
      <c r="W4" s="5">
        <f t="shared" si="15"/>
        <v>0.56868828287574769</v>
      </c>
      <c r="X4" s="5">
        <f t="shared" si="16"/>
        <v>42.483978032583202</v>
      </c>
      <c r="Y4" s="5">
        <f t="shared" si="17"/>
        <v>0.3234063630801664</v>
      </c>
      <c r="Z4" s="5">
        <f t="shared" si="18"/>
        <v>9.4781380479291282E-3</v>
      </c>
      <c r="AA4" s="5">
        <f t="shared" si="19"/>
        <v>9.4797210178905831E-3</v>
      </c>
      <c r="AB4" s="5">
        <f t="shared" si="20"/>
        <v>8.9865110577036467E-5</v>
      </c>
    </row>
    <row r="5" spans="1:33" x14ac:dyDescent="0.25">
      <c r="A5" t="s">
        <v>123</v>
      </c>
      <c r="B5" s="1">
        <v>43292.625</v>
      </c>
      <c r="C5" s="1">
        <v>43295.054861111108</v>
      </c>
      <c r="D5">
        <v>9.3800000000000008</v>
      </c>
      <c r="E5">
        <f t="shared" si="0"/>
        <v>1.9500000000000011</v>
      </c>
      <c r="F5">
        <f t="shared" si="1"/>
        <v>0.63127400000000011</v>
      </c>
      <c r="G5" s="2">
        <f t="shared" si="2"/>
        <v>58.316666666592937</v>
      </c>
      <c r="H5">
        <f t="shared" si="3"/>
        <v>0.48228961788649161</v>
      </c>
      <c r="I5">
        <v>1</v>
      </c>
      <c r="J5">
        <v>1</v>
      </c>
      <c r="K5">
        <f t="shared" si="4"/>
        <v>1.3155323875103369</v>
      </c>
      <c r="L5">
        <f t="shared" si="5"/>
        <v>0.63446761248966432</v>
      </c>
      <c r="M5">
        <f t="shared" si="6"/>
        <v>1.9500000000000011</v>
      </c>
      <c r="N5">
        <f t="shared" si="7"/>
        <v>0.63446761248966432</v>
      </c>
      <c r="O5">
        <f t="shared" si="8"/>
        <v>1.3155323875103369</v>
      </c>
      <c r="P5">
        <f t="shared" si="9"/>
        <v>2.1925539791838946E-2</v>
      </c>
      <c r="Q5">
        <f t="shared" si="10"/>
        <v>61.316666666592937</v>
      </c>
      <c r="R5" s="3">
        <f t="shared" si="11"/>
        <v>0.99983155007437663</v>
      </c>
      <c r="S5">
        <f t="shared" si="12"/>
        <v>2.192923376963642E-2</v>
      </c>
      <c r="T5" s="5">
        <v>6.73</v>
      </c>
      <c r="U5" s="5">
        <f t="shared" si="13"/>
        <v>0.80440161417354206</v>
      </c>
      <c r="V5" s="5">
        <f t="shared" si="14"/>
        <v>0.54267506462096826</v>
      </c>
      <c r="W5" s="5">
        <f t="shared" si="15"/>
        <v>0.54267506462096826</v>
      </c>
      <c r="X5" s="5">
        <f t="shared" si="16"/>
        <v>41.251364829412395</v>
      </c>
      <c r="Y5" s="5">
        <f t="shared" si="17"/>
        <v>0.29449622576137208</v>
      </c>
      <c r="Z5" s="5">
        <f t="shared" si="18"/>
        <v>9.044584410349471E-3</v>
      </c>
      <c r="AA5" s="5">
        <f t="shared" si="19"/>
        <v>9.0461082266074244E-3</v>
      </c>
      <c r="AB5" s="5">
        <f t="shared" si="20"/>
        <v>8.1832074047494521E-5</v>
      </c>
    </row>
    <row r="6" spans="1:33" x14ac:dyDescent="0.25">
      <c r="A6" t="s">
        <v>124</v>
      </c>
      <c r="B6" s="1">
        <v>43292.625</v>
      </c>
      <c r="C6" s="1">
        <v>43295.077777777777</v>
      </c>
      <c r="D6">
        <v>88.23</v>
      </c>
      <c r="E6">
        <f t="shared" si="0"/>
        <v>80.800000000000011</v>
      </c>
      <c r="F6">
        <f t="shared" si="1"/>
        <v>3.8291820000000003</v>
      </c>
      <c r="G6" s="2">
        <f t="shared" si="2"/>
        <v>58.866666666639503</v>
      </c>
      <c r="H6">
        <f t="shared" si="3"/>
        <v>0.485494109136267</v>
      </c>
      <c r="I6">
        <v>1</v>
      </c>
      <c r="J6">
        <v>1</v>
      </c>
      <c r="K6">
        <f t="shared" si="4"/>
        <v>54.392676149339131</v>
      </c>
      <c r="L6">
        <f t="shared" si="5"/>
        <v>26.40732385066088</v>
      </c>
      <c r="M6">
        <f t="shared" si="6"/>
        <v>80.800000000000011</v>
      </c>
      <c r="N6">
        <f t="shared" si="7"/>
        <v>26.40732385066088</v>
      </c>
      <c r="O6">
        <f t="shared" si="8"/>
        <v>54.392676149339131</v>
      </c>
      <c r="P6">
        <f t="shared" si="9"/>
        <v>0.9065446024889855</v>
      </c>
      <c r="Q6">
        <f t="shared" si="10"/>
        <v>61.866666666639503</v>
      </c>
      <c r="R6" s="3">
        <f t="shared" si="11"/>
        <v>0.99983003923579927</v>
      </c>
      <c r="S6">
        <f t="shared" si="12"/>
        <v>0.90669870569390509</v>
      </c>
      <c r="T6" s="5">
        <v>4.34</v>
      </c>
      <c r="U6" s="5">
        <f t="shared" si="13"/>
        <v>3.8615009883376956</v>
      </c>
      <c r="V6" s="5">
        <f t="shared" si="14"/>
        <v>2.5994724345173914</v>
      </c>
      <c r="W6" s="5">
        <f t="shared" si="15"/>
        <v>2.5994724345173914</v>
      </c>
      <c r="X6" s="5">
        <f t="shared" si="16"/>
        <v>4.7790853816060581</v>
      </c>
      <c r="Y6" s="5">
        <f t="shared" si="17"/>
        <v>6.7572569378157734</v>
      </c>
      <c r="Z6" s="5">
        <f t="shared" si="18"/>
        <v>4.3324540575289859E-2</v>
      </c>
      <c r="AA6" s="5">
        <f t="shared" si="19"/>
        <v>4.3331905299028757E-2</v>
      </c>
      <c r="AB6" s="5">
        <f t="shared" si="20"/>
        <v>1.8776540168439966E-3</v>
      </c>
      <c r="AG6" s="1">
        <v>43292.5</v>
      </c>
    </row>
    <row r="7" spans="1:33" x14ac:dyDescent="0.25">
      <c r="A7" t="s">
        <v>125</v>
      </c>
      <c r="B7" s="1">
        <v>43292.625</v>
      </c>
      <c r="C7" s="1">
        <v>43295.100694444445</v>
      </c>
      <c r="D7">
        <v>446.28</v>
      </c>
      <c r="E7">
        <f t="shared" si="0"/>
        <v>438.84999999999997</v>
      </c>
      <c r="F7">
        <f t="shared" si="1"/>
        <v>7.4528759999999989</v>
      </c>
      <c r="G7" s="2">
        <f t="shared" si="2"/>
        <v>59.416666666686069</v>
      </c>
      <c r="H7">
        <f t="shared" si="3"/>
        <v>0.48867876542710664</v>
      </c>
      <c r="I7">
        <v>1</v>
      </c>
      <c r="J7">
        <v>1</v>
      </c>
      <c r="K7">
        <f t="shared" si="4"/>
        <v>294.79160326042029</v>
      </c>
      <c r="L7">
        <f t="shared" si="5"/>
        <v>144.05839673957962</v>
      </c>
      <c r="M7">
        <f t="shared" si="6"/>
        <v>438.84999999999991</v>
      </c>
      <c r="N7">
        <f t="shared" si="7"/>
        <v>144.05839673957962</v>
      </c>
      <c r="O7">
        <f t="shared" si="8"/>
        <v>294.79160326042029</v>
      </c>
      <c r="P7">
        <f t="shared" si="9"/>
        <v>4.9131933876736715</v>
      </c>
      <c r="Q7">
        <f t="shared" si="10"/>
        <v>62.416666666686069</v>
      </c>
      <c r="R7" s="3">
        <f t="shared" si="11"/>
        <v>0.99982852839950487</v>
      </c>
      <c r="S7">
        <f t="shared" si="12"/>
        <v>4.9140360052923899</v>
      </c>
      <c r="T7" s="5">
        <v>1.67</v>
      </c>
      <c r="U7" s="5">
        <f t="shared" si="13"/>
        <v>7.4695324997743322</v>
      </c>
      <c r="V7" s="5">
        <f t="shared" si="14"/>
        <v>5.0175583028695243</v>
      </c>
      <c r="W7" s="5">
        <f t="shared" si="15"/>
        <v>5.0175583028695243</v>
      </c>
      <c r="X7" s="5">
        <f t="shared" si="16"/>
        <v>1.7020696137118225</v>
      </c>
      <c r="Y7" s="5">
        <f t="shared" si="17"/>
        <v>25.175891322694902</v>
      </c>
      <c r="Z7" s="5">
        <f t="shared" si="18"/>
        <v>8.362597171449207E-2</v>
      </c>
      <c r="AA7" s="5">
        <f t="shared" si="19"/>
        <v>8.3640313652940057E-2</v>
      </c>
      <c r="AB7" s="5">
        <f t="shared" si="20"/>
        <v>6.9957020679621909E-3</v>
      </c>
    </row>
    <row r="8" spans="1:33" x14ac:dyDescent="0.25">
      <c r="A8" t="s">
        <v>126</v>
      </c>
      <c r="B8" s="1">
        <v>43292.625</v>
      </c>
      <c r="C8" s="1">
        <v>43295.123611111114</v>
      </c>
      <c r="D8">
        <v>282.08</v>
      </c>
      <c r="E8">
        <f t="shared" si="0"/>
        <v>274.64999999999998</v>
      </c>
      <c r="F8">
        <f t="shared" si="1"/>
        <v>3.4413759999999995</v>
      </c>
      <c r="G8" s="2">
        <f t="shared" si="2"/>
        <v>59.966666666732635</v>
      </c>
      <c r="H8">
        <f t="shared" si="3"/>
        <v>0.49184370953219503</v>
      </c>
      <c r="I8">
        <v>1</v>
      </c>
      <c r="J8">
        <v>1</v>
      </c>
      <c r="K8">
        <f t="shared" si="4"/>
        <v>184.1010544503508</v>
      </c>
      <c r="L8">
        <f t="shared" si="5"/>
        <v>90.548945549649162</v>
      </c>
      <c r="M8">
        <f t="shared" si="6"/>
        <v>274.64999999999998</v>
      </c>
      <c r="N8">
        <f t="shared" si="7"/>
        <v>90.548945549649162</v>
      </c>
      <c r="O8">
        <f t="shared" si="8"/>
        <v>184.1010544503508</v>
      </c>
      <c r="P8">
        <f t="shared" si="9"/>
        <v>3.0683509075058466</v>
      </c>
      <c r="Q8">
        <f t="shared" si="10"/>
        <v>62.966666666732635</v>
      </c>
      <c r="R8" s="3">
        <f t="shared" si="11"/>
        <v>0.99982701756549341</v>
      </c>
      <c r="S8">
        <f t="shared" si="12"/>
        <v>3.0688817701456594</v>
      </c>
      <c r="T8" s="5">
        <v>1.22</v>
      </c>
      <c r="U8" s="5">
        <f t="shared" si="13"/>
        <v>3.4773012333108269</v>
      </c>
      <c r="V8" s="5">
        <f t="shared" si="14"/>
        <v>2.3308750180011963</v>
      </c>
      <c r="W8" s="5">
        <f t="shared" si="15"/>
        <v>2.3308750180011963</v>
      </c>
      <c r="X8" s="5">
        <f t="shared" si="16"/>
        <v>1.2660845560935106</v>
      </c>
      <c r="Y8" s="5">
        <f t="shared" si="17"/>
        <v>5.4329783495420774</v>
      </c>
      <c r="Z8" s="5">
        <f t="shared" si="18"/>
        <v>3.8847916966686609E-2</v>
      </c>
      <c r="AA8" s="5">
        <f t="shared" si="19"/>
        <v>3.8854638136583346E-2</v>
      </c>
      <c r="AB8" s="5">
        <f t="shared" si="20"/>
        <v>1.509682904724837E-3</v>
      </c>
      <c r="AG8" t="s">
        <v>140</v>
      </c>
    </row>
    <row r="9" spans="1:33" x14ac:dyDescent="0.25">
      <c r="A9" t="s">
        <v>127</v>
      </c>
      <c r="B9" s="1">
        <v>43292.625</v>
      </c>
      <c r="C9" s="1">
        <v>43295.146527777775</v>
      </c>
      <c r="D9">
        <v>89.05</v>
      </c>
      <c r="E9">
        <f t="shared" si="0"/>
        <v>81.62</v>
      </c>
      <c r="F9">
        <f t="shared" si="1"/>
        <v>1.1220299999999999</v>
      </c>
      <c r="G9" s="2">
        <f t="shared" si="2"/>
        <v>60.516666666604578</v>
      </c>
      <c r="H9">
        <f t="shared" si="3"/>
        <v>0.49498906346378768</v>
      </c>
      <c r="I9">
        <v>1</v>
      </c>
      <c r="J9">
        <v>1</v>
      </c>
      <c r="K9">
        <f t="shared" si="4"/>
        <v>54.595717115744002</v>
      </c>
      <c r="L9">
        <f t="shared" si="5"/>
        <v>27.024282884256007</v>
      </c>
      <c r="M9">
        <f t="shared" si="6"/>
        <v>81.62</v>
      </c>
      <c r="N9">
        <f t="shared" si="7"/>
        <v>27.024282884256007</v>
      </c>
      <c r="O9">
        <f t="shared" si="8"/>
        <v>54.595717115744002</v>
      </c>
      <c r="P9">
        <f t="shared" si="9"/>
        <v>0.90992861859573337</v>
      </c>
      <c r="Q9">
        <f t="shared" si="10"/>
        <v>63.516666666604578</v>
      </c>
      <c r="R9" s="3">
        <f t="shared" si="11"/>
        <v>0.99982550673376547</v>
      </c>
      <c r="S9">
        <f t="shared" si="12"/>
        <v>0.91008742272268317</v>
      </c>
      <c r="T9" s="5">
        <v>1.26</v>
      </c>
      <c r="U9" s="5">
        <f t="shared" si="13"/>
        <v>1.2278055280495359</v>
      </c>
      <c r="V9" s="5">
        <f t="shared" si="14"/>
        <v>0.82128060870545383</v>
      </c>
      <c r="W9" s="5">
        <f t="shared" si="15"/>
        <v>0.82128060870545383</v>
      </c>
      <c r="X9" s="5">
        <f t="shared" si="16"/>
        <v>1.5042949375760057</v>
      </c>
      <c r="Y9" s="5">
        <f t="shared" si="17"/>
        <v>0.67450183823560073</v>
      </c>
      <c r="Z9" s="5">
        <f t="shared" si="18"/>
        <v>1.3688010145090896E-2</v>
      </c>
      <c r="AA9" s="5">
        <f t="shared" si="19"/>
        <v>1.3690399027533265E-2</v>
      </c>
      <c r="AB9" s="5">
        <f t="shared" si="20"/>
        <v>1.8742702553308375E-4</v>
      </c>
      <c r="AG9">
        <f>LN(2)/252288</f>
        <v>2.7474441137110973E-6</v>
      </c>
    </row>
    <row r="10" spans="1:33" x14ac:dyDescent="0.25">
      <c r="A10" t="s">
        <v>128</v>
      </c>
      <c r="B10" s="1">
        <v>43292.625</v>
      </c>
      <c r="C10" s="1">
        <v>43295.168749999997</v>
      </c>
      <c r="D10">
        <v>32.409999999999997</v>
      </c>
      <c r="E10">
        <f t="shared" si="0"/>
        <v>24.979999999999997</v>
      </c>
      <c r="F10">
        <f t="shared" si="1"/>
        <v>0.48939099999999991</v>
      </c>
      <c r="G10" s="2">
        <f t="shared" si="2"/>
        <v>61.049999999930151</v>
      </c>
      <c r="H10">
        <f t="shared" si="3"/>
        <v>0.49802050957349764</v>
      </c>
      <c r="I10">
        <v>1</v>
      </c>
      <c r="J10">
        <v>1</v>
      </c>
      <c r="K10">
        <f t="shared" si="4"/>
        <v>16.675339116092655</v>
      </c>
      <c r="L10">
        <f t="shared" si="5"/>
        <v>8.3046608839073421</v>
      </c>
      <c r="M10">
        <f t="shared" si="6"/>
        <v>24.979999999999997</v>
      </c>
      <c r="N10">
        <f t="shared" si="7"/>
        <v>8.3046608839073421</v>
      </c>
      <c r="O10">
        <f t="shared" si="8"/>
        <v>16.675339116092655</v>
      </c>
      <c r="P10">
        <f t="shared" si="9"/>
        <v>0.27792231860154426</v>
      </c>
      <c r="Q10">
        <f t="shared" si="10"/>
        <v>64.049999999930151</v>
      </c>
      <c r="R10" s="3">
        <f t="shared" si="11"/>
        <v>0.99982404168699712</v>
      </c>
      <c r="S10">
        <f t="shared" si="12"/>
        <v>0.27797122995022966</v>
      </c>
      <c r="T10" s="5">
        <v>1.51</v>
      </c>
      <c r="U10" s="5">
        <f t="shared" si="13"/>
        <v>0.69861194141669225</v>
      </c>
      <c r="V10" s="5">
        <f t="shared" si="14"/>
        <v>0.46635672672839074</v>
      </c>
      <c r="W10" s="5">
        <f t="shared" si="15"/>
        <v>0.46635672672839074</v>
      </c>
      <c r="X10" s="5">
        <f t="shared" si="16"/>
        <v>2.7966851137577757</v>
      </c>
      <c r="Y10" s="5">
        <f t="shared" si="17"/>
        <v>0.21748859656481892</v>
      </c>
      <c r="Z10" s="5">
        <f t="shared" si="18"/>
        <v>7.7726121121398459E-3</v>
      </c>
      <c r="AA10" s="5">
        <f t="shared" si="19"/>
        <v>7.7739800085474681E-3</v>
      </c>
      <c r="AB10" s="5">
        <f t="shared" si="20"/>
        <v>6.0434765173295694E-5</v>
      </c>
    </row>
    <row r="11" spans="1:33" x14ac:dyDescent="0.25">
      <c r="A11" t="s">
        <v>129</v>
      </c>
      <c r="B11" s="1">
        <v>43292.625</v>
      </c>
      <c r="C11" s="1">
        <v>43295.191666666666</v>
      </c>
      <c r="D11">
        <v>15.08</v>
      </c>
      <c r="E11">
        <f t="shared" si="0"/>
        <v>7.65</v>
      </c>
      <c r="F11">
        <f t="shared" si="1"/>
        <v>0.30009199999999997</v>
      </c>
      <c r="G11" s="2">
        <f t="shared" si="2"/>
        <v>61.599999999976717</v>
      </c>
      <c r="H11">
        <f t="shared" si="3"/>
        <v>0.50112763073663036</v>
      </c>
      <c r="I11">
        <v>1</v>
      </c>
      <c r="J11">
        <v>1</v>
      </c>
      <c r="K11">
        <f t="shared" si="4"/>
        <v>5.0961689355128366</v>
      </c>
      <c r="L11">
        <f t="shared" si="5"/>
        <v>2.5538310644871633</v>
      </c>
      <c r="M11">
        <f t="shared" si="6"/>
        <v>7.65</v>
      </c>
      <c r="N11">
        <f t="shared" si="7"/>
        <v>2.5538310644871633</v>
      </c>
      <c r="O11">
        <f t="shared" si="8"/>
        <v>5.0961689355128366</v>
      </c>
      <c r="P11">
        <f t="shared" si="9"/>
        <v>8.4936148925213936E-2</v>
      </c>
      <c r="Q11">
        <f t="shared" si="10"/>
        <v>64.599999999976717</v>
      </c>
      <c r="R11" s="3">
        <f t="shared" si="11"/>
        <v>0.99982253085976558</v>
      </c>
      <c r="S11">
        <f t="shared" si="12"/>
        <v>8.4951225146102483E-2</v>
      </c>
      <c r="T11" s="5">
        <v>1.99</v>
      </c>
      <c r="U11" s="5">
        <f t="shared" si="13"/>
        <v>0.58190231334219655</v>
      </c>
      <c r="V11" s="5">
        <f t="shared" si="14"/>
        <v>0.38764346310556325</v>
      </c>
      <c r="W11" s="5">
        <f t="shared" si="15"/>
        <v>0.38764346310556325</v>
      </c>
      <c r="X11" s="5">
        <f t="shared" si="16"/>
        <v>7.6065661874796939</v>
      </c>
      <c r="Y11" s="5">
        <f t="shared" si="17"/>
        <v>0.15026745448847417</v>
      </c>
      <c r="Z11" s="5">
        <f t="shared" si="18"/>
        <v>6.4607243850927209E-3</v>
      </c>
      <c r="AA11" s="5">
        <f t="shared" si="19"/>
        <v>6.4618711678131784E-3</v>
      </c>
      <c r="AB11" s="5">
        <f t="shared" si="20"/>
        <v>4.1755778989415253E-5</v>
      </c>
    </row>
    <row r="12" spans="1:33" x14ac:dyDescent="0.25">
      <c r="A12" t="s">
        <v>130</v>
      </c>
      <c r="B12" s="1">
        <v>43292.625</v>
      </c>
      <c r="C12" s="1">
        <v>43295.214583333334</v>
      </c>
      <c r="D12">
        <v>10.81</v>
      </c>
      <c r="E12">
        <f t="shared" si="0"/>
        <v>3.3800000000000008</v>
      </c>
      <c r="F12">
        <f t="shared" si="1"/>
        <v>0.26700700000000005</v>
      </c>
      <c r="G12" s="2">
        <f t="shared" si="2"/>
        <v>62.150000000023283</v>
      </c>
      <c r="H12">
        <f t="shared" si="3"/>
        <v>0.50421551963608213</v>
      </c>
      <c r="I12">
        <v>1</v>
      </c>
      <c r="J12">
        <v>1</v>
      </c>
      <c r="K12">
        <f t="shared" si="4"/>
        <v>2.247018433115044</v>
      </c>
      <c r="L12">
        <f t="shared" si="5"/>
        <v>1.132981566884957</v>
      </c>
      <c r="M12">
        <f t="shared" si="6"/>
        <v>3.3800000000000008</v>
      </c>
      <c r="N12">
        <f t="shared" si="7"/>
        <v>1.132981566884957</v>
      </c>
      <c r="O12">
        <f t="shared" si="8"/>
        <v>2.247018433115044</v>
      </c>
      <c r="P12">
        <f t="shared" si="9"/>
        <v>3.745030721858407E-2</v>
      </c>
      <c r="Q12">
        <f t="shared" si="10"/>
        <v>65.150000000023283</v>
      </c>
      <c r="R12" s="3">
        <f t="shared" si="11"/>
        <v>0.99982102003481699</v>
      </c>
      <c r="S12">
        <f t="shared" si="12"/>
        <v>3.7457011273157599E-2</v>
      </c>
      <c r="T12" s="5">
        <v>2.4700000000000002</v>
      </c>
      <c r="U12" s="5">
        <f t="shared" si="13"/>
        <v>0.56555091004966118</v>
      </c>
      <c r="V12" s="5">
        <f t="shared" si="14"/>
        <v>0.3759773135344901</v>
      </c>
      <c r="W12" s="5">
        <f t="shared" si="15"/>
        <v>0.3759773135344901</v>
      </c>
      <c r="X12" s="5">
        <f t="shared" si="16"/>
        <v>16.732275445256242</v>
      </c>
      <c r="Y12" s="5">
        <f t="shared" si="17"/>
        <v>0.14135894029261228</v>
      </c>
      <c r="Z12" s="5">
        <f t="shared" si="18"/>
        <v>6.2662885589081681E-3</v>
      </c>
      <c r="AA12" s="5">
        <f t="shared" si="19"/>
        <v>6.2674102997854111E-3</v>
      </c>
      <c r="AB12" s="5">
        <f t="shared" si="20"/>
        <v>3.9280431865856258E-5</v>
      </c>
    </row>
    <row r="13" spans="1:33" x14ac:dyDescent="0.25">
      <c r="A13" t="s">
        <v>131</v>
      </c>
      <c r="B13" s="1">
        <v>43292.625</v>
      </c>
      <c r="C13" s="1">
        <v>43295.237500000003</v>
      </c>
      <c r="D13">
        <v>10.71</v>
      </c>
      <c r="E13">
        <f t="shared" si="0"/>
        <v>3.2800000000000011</v>
      </c>
      <c r="F13">
        <f t="shared" si="1"/>
        <v>0.34593300000000005</v>
      </c>
      <c r="G13" s="2">
        <f t="shared" si="2"/>
        <v>62.700000000069849</v>
      </c>
      <c r="H13">
        <f t="shared" si="3"/>
        <v>0.50728429531451213</v>
      </c>
      <c r="I13">
        <v>1</v>
      </c>
      <c r="J13">
        <v>1</v>
      </c>
      <c r="K13">
        <f t="shared" si="4"/>
        <v>2.1760991010097346</v>
      </c>
      <c r="L13">
        <f t="shared" si="5"/>
        <v>1.1039008989902666</v>
      </c>
      <c r="M13">
        <f t="shared" si="6"/>
        <v>3.2800000000000011</v>
      </c>
      <c r="N13">
        <f t="shared" si="7"/>
        <v>1.1039008989902666</v>
      </c>
      <c r="O13">
        <f t="shared" si="8"/>
        <v>2.1760991010097346</v>
      </c>
      <c r="P13">
        <f t="shared" si="9"/>
        <v>3.626831835016224E-2</v>
      </c>
      <c r="Q13">
        <f t="shared" si="10"/>
        <v>65.700000000069849</v>
      </c>
      <c r="R13" s="3">
        <f t="shared" si="11"/>
        <v>0.99981950921215146</v>
      </c>
      <c r="S13">
        <f t="shared" si="12"/>
        <v>3.6274865629238762E-2</v>
      </c>
      <c r="T13" s="5">
        <v>3.23</v>
      </c>
      <c r="U13" s="5">
        <f t="shared" si="13"/>
        <v>0.60681523901266676</v>
      </c>
      <c r="V13" s="5">
        <f t="shared" si="14"/>
        <v>0.4025884439312411</v>
      </c>
      <c r="W13" s="5">
        <f t="shared" si="15"/>
        <v>0.4025884439312411</v>
      </c>
      <c r="X13" s="5">
        <f t="shared" si="16"/>
        <v>18.500464604044712</v>
      </c>
      <c r="Y13" s="5">
        <f t="shared" si="17"/>
        <v>0.16207745518697805</v>
      </c>
      <c r="Z13" s="5">
        <f t="shared" si="18"/>
        <v>6.7098073988540183E-3</v>
      </c>
      <c r="AA13" s="5">
        <f t="shared" si="19"/>
        <v>6.7110186759020982E-3</v>
      </c>
      <c r="AB13" s="5">
        <f t="shared" si="20"/>
        <v>4.5037771668306751E-5</v>
      </c>
    </row>
    <row r="14" spans="1:33" x14ac:dyDescent="0.25">
      <c r="A14" t="s">
        <v>132</v>
      </c>
      <c r="B14" s="1">
        <v>43292.625</v>
      </c>
      <c r="C14" s="1">
        <v>43295.260416666664</v>
      </c>
      <c r="D14">
        <v>9.31</v>
      </c>
      <c r="E14">
        <f t="shared" si="0"/>
        <v>1.8800000000000008</v>
      </c>
      <c r="F14">
        <f t="shared" si="1"/>
        <v>0.36122799999999999</v>
      </c>
      <c r="G14" s="2">
        <f t="shared" si="2"/>
        <v>63.249999999941792</v>
      </c>
      <c r="H14">
        <f t="shared" si="3"/>
        <v>0.51033407607677173</v>
      </c>
      <c r="I14">
        <v>1</v>
      </c>
      <c r="J14">
        <v>1</v>
      </c>
      <c r="K14">
        <f t="shared" si="4"/>
        <v>1.2447577193540316</v>
      </c>
      <c r="L14">
        <f t="shared" si="5"/>
        <v>0.63524228064596922</v>
      </c>
      <c r="M14">
        <f t="shared" si="6"/>
        <v>1.8800000000000008</v>
      </c>
      <c r="N14">
        <f t="shared" si="7"/>
        <v>0.63524228064596922</v>
      </c>
      <c r="O14">
        <f t="shared" si="8"/>
        <v>1.2447577193540316</v>
      </c>
      <c r="P14">
        <f t="shared" si="9"/>
        <v>2.0745961989233858E-2</v>
      </c>
      <c r="Q14">
        <f t="shared" si="10"/>
        <v>66.249999999941792</v>
      </c>
      <c r="R14" s="3">
        <f t="shared" si="11"/>
        <v>0.99981799839176932</v>
      </c>
      <c r="S14">
        <f t="shared" si="12"/>
        <v>2.0749738475006677E-2</v>
      </c>
      <c r="T14" s="5">
        <v>3.88</v>
      </c>
      <c r="U14" s="5">
        <f t="shared" si="13"/>
        <v>0.61566286374362378</v>
      </c>
      <c r="V14" s="5">
        <f t="shared" si="14"/>
        <v>0.40763356498110886</v>
      </c>
      <c r="W14" s="5">
        <f t="shared" si="15"/>
        <v>0.40763356498110886</v>
      </c>
      <c r="X14" s="5">
        <f t="shared" si="16"/>
        <v>32.748024667214018</v>
      </c>
      <c r="Y14" s="5">
        <f t="shared" si="17"/>
        <v>0.16616512329920791</v>
      </c>
      <c r="Z14" s="5">
        <f t="shared" si="18"/>
        <v>6.7938927496851475E-3</v>
      </c>
      <c r="AA14" s="5">
        <f t="shared" si="19"/>
        <v>6.7951294741775831E-3</v>
      </c>
      <c r="AB14" s="5">
        <f t="shared" si="20"/>
        <v>4.6173784570836914E-5</v>
      </c>
    </row>
    <row r="15" spans="1:33" x14ac:dyDescent="0.25">
      <c r="A15" t="s">
        <v>133</v>
      </c>
      <c r="B15" s="1">
        <v>43292.625</v>
      </c>
      <c r="C15" s="1">
        <v>43295.282638888886</v>
      </c>
      <c r="D15">
        <v>9.17</v>
      </c>
      <c r="E15">
        <f t="shared" si="0"/>
        <v>1.7400000000000002</v>
      </c>
      <c r="F15">
        <f t="shared" si="1"/>
        <v>0.40348000000000006</v>
      </c>
      <c r="G15" s="2">
        <f t="shared" si="2"/>
        <v>63.783333333267365</v>
      </c>
      <c r="H15">
        <f t="shared" si="3"/>
        <v>0.51327341016390227</v>
      </c>
      <c r="I15">
        <v>1</v>
      </c>
      <c r="J15">
        <v>1</v>
      </c>
      <c r="K15">
        <f t="shared" si="4"/>
        <v>1.1498252650930683</v>
      </c>
      <c r="L15">
        <f t="shared" si="5"/>
        <v>0.59017473490693206</v>
      </c>
      <c r="M15">
        <f t="shared" si="6"/>
        <v>1.7400000000000002</v>
      </c>
      <c r="N15">
        <f t="shared" si="7"/>
        <v>0.59017473490693206</v>
      </c>
      <c r="O15">
        <f t="shared" si="8"/>
        <v>1.1498252650930683</v>
      </c>
      <c r="P15">
        <f t="shared" si="9"/>
        <v>1.9163754418217806E-2</v>
      </c>
      <c r="Q15">
        <f t="shared" si="10"/>
        <v>66.783333333267365</v>
      </c>
      <c r="R15" s="3">
        <f t="shared" si="11"/>
        <v>0.99981653335600307</v>
      </c>
      <c r="S15">
        <f t="shared" si="12"/>
        <v>1.9167270973097821E-2</v>
      </c>
      <c r="T15" s="5">
        <v>4.4000000000000004</v>
      </c>
      <c r="U15" s="5">
        <f t="shared" si="13"/>
        <v>0.64136666908173512</v>
      </c>
      <c r="V15" s="5">
        <f t="shared" si="14"/>
        <v>0.42382735649354258</v>
      </c>
      <c r="W15" s="5">
        <f t="shared" si="15"/>
        <v>0.42382735649354258</v>
      </c>
      <c r="X15" s="5">
        <f t="shared" si="16"/>
        <v>36.86015339550201</v>
      </c>
      <c r="Y15" s="5">
        <f t="shared" si="17"/>
        <v>0.17962962811230443</v>
      </c>
      <c r="Z15" s="5">
        <f t="shared" si="18"/>
        <v>7.0637892748923762E-3</v>
      </c>
      <c r="AA15" s="5">
        <f t="shared" si="19"/>
        <v>7.0650854824153867E-3</v>
      </c>
      <c r="AB15" s="5">
        <f t="shared" si="20"/>
        <v>4.9915432873836655E-5</v>
      </c>
    </row>
    <row r="16" spans="1:33" x14ac:dyDescent="0.25">
      <c r="A16" t="s">
        <v>134</v>
      </c>
      <c r="B16" s="1">
        <v>43292.625</v>
      </c>
      <c r="C16" s="1">
        <v>43295.305555555555</v>
      </c>
      <c r="D16">
        <v>9.58</v>
      </c>
      <c r="E16">
        <f t="shared" si="0"/>
        <v>2.1500000000000004</v>
      </c>
      <c r="F16">
        <f t="shared" si="1"/>
        <v>0.47421000000000002</v>
      </c>
      <c r="G16" s="2">
        <f t="shared" si="2"/>
        <v>64.333333333313931</v>
      </c>
      <c r="H16">
        <f t="shared" si="3"/>
        <v>0.51628611987970019</v>
      </c>
      <c r="I16">
        <v>1</v>
      </c>
      <c r="J16">
        <v>1</v>
      </c>
      <c r="K16">
        <f t="shared" si="4"/>
        <v>1.4179381924109271</v>
      </c>
      <c r="L16">
        <f t="shared" si="5"/>
        <v>0.73206180758907335</v>
      </c>
      <c r="M16">
        <f t="shared" si="6"/>
        <v>2.1500000000000004</v>
      </c>
      <c r="N16">
        <f t="shared" si="7"/>
        <v>0.73206180758907335</v>
      </c>
      <c r="O16">
        <f t="shared" si="8"/>
        <v>1.4179381924109271</v>
      </c>
      <c r="P16">
        <f t="shared" si="9"/>
        <v>2.3632303206848785E-2</v>
      </c>
      <c r="Q16">
        <f t="shared" si="10"/>
        <v>67.333333333313931</v>
      </c>
      <c r="R16" s="3">
        <f t="shared" si="11"/>
        <v>0.99981502254011723</v>
      </c>
      <c r="S16">
        <f t="shared" si="12"/>
        <v>2.3636675459035271E-2</v>
      </c>
      <c r="T16" s="5">
        <v>4.95</v>
      </c>
      <c r="U16" s="5">
        <f t="shared" si="13"/>
        <v>0.68806265551110968</v>
      </c>
      <c r="V16" s="5">
        <f t="shared" si="14"/>
        <v>0.45378154326552794</v>
      </c>
      <c r="W16" s="5">
        <f t="shared" si="15"/>
        <v>0.45378154326552794</v>
      </c>
      <c r="X16" s="5">
        <f t="shared" si="16"/>
        <v>32.002914209819053</v>
      </c>
      <c r="Y16" s="5">
        <f t="shared" si="17"/>
        <v>0.2059176890084442</v>
      </c>
      <c r="Z16" s="5">
        <f t="shared" si="18"/>
        <v>7.5630257210921323E-3</v>
      </c>
      <c r="AA16" s="5">
        <f t="shared" si="19"/>
        <v>7.5644249692084107E-3</v>
      </c>
      <c r="AB16" s="5">
        <f t="shared" si="20"/>
        <v>5.7220525114783665E-5</v>
      </c>
    </row>
    <row r="17" spans="1:28" x14ac:dyDescent="0.25">
      <c r="A17" t="s">
        <v>135</v>
      </c>
      <c r="B17" s="1">
        <v>43292.625</v>
      </c>
      <c r="C17" s="1">
        <v>43295.32916666667</v>
      </c>
      <c r="D17">
        <v>7.43</v>
      </c>
      <c r="E17">
        <f t="shared" si="0"/>
        <v>0</v>
      </c>
      <c r="F17">
        <f t="shared" si="1"/>
        <v>0.49855299999999991</v>
      </c>
      <c r="G17" s="2">
        <f t="shared" si="2"/>
        <v>64.900000000081491</v>
      </c>
      <c r="H17">
        <f t="shared" si="3"/>
        <v>0.51937062097633846</v>
      </c>
      <c r="I17">
        <v>1</v>
      </c>
      <c r="J17">
        <v>1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  <c r="O17">
        <f t="shared" si="8"/>
        <v>0</v>
      </c>
      <c r="P17">
        <f t="shared" si="9"/>
        <v>0</v>
      </c>
      <c r="T17" s="5">
        <v>6.71</v>
      </c>
      <c r="U17" s="5">
        <f t="shared" si="13"/>
        <v>0.70506041416179355</v>
      </c>
      <c r="V17" s="5">
        <f t="shared" si="14"/>
        <v>0.46404768160432502</v>
      </c>
      <c r="W17" s="5">
        <f t="shared" si="15"/>
        <v>0.46404768160432502</v>
      </c>
      <c r="X17" s="5"/>
      <c r="Y17" s="5">
        <f t="shared" si="17"/>
        <v>0.215340250802349</v>
      </c>
      <c r="Z17" s="5">
        <f t="shared" si="18"/>
        <v>7.7341280267387508E-3</v>
      </c>
      <c r="AA17" s="5"/>
      <c r="AB17" s="5">
        <f t="shared" si="20"/>
        <v>0</v>
      </c>
    </row>
    <row r="21" spans="1:28" x14ac:dyDescent="0.25">
      <c r="J21" s="6" t="s">
        <v>170</v>
      </c>
      <c r="K21" s="6"/>
      <c r="L21" s="6"/>
      <c r="M21" s="6"/>
      <c r="N21" s="6"/>
      <c r="O21" s="6">
        <f>SUM(O2:O16)</f>
        <v>621.28870433714894</v>
      </c>
      <c r="P21" s="6"/>
      <c r="Q21" s="6"/>
      <c r="R21" s="6"/>
      <c r="S21" s="6"/>
      <c r="T21" s="6"/>
      <c r="U21" s="6"/>
      <c r="V21" s="6">
        <f>SQRT(SUM(V2:V17))</f>
        <v>4.036333852796532</v>
      </c>
      <c r="W21" s="6"/>
      <c r="X21" s="6"/>
      <c r="Y21" s="6">
        <f>SQRT(SUM(Y2:Y16))</f>
        <v>6.3570009735203197</v>
      </c>
      <c r="Z21" s="6"/>
      <c r="AA21" s="6"/>
      <c r="AB21" s="6">
        <f>SQRT(SUM(AB2:AB16))</f>
        <v>0.10596820041080192</v>
      </c>
    </row>
    <row r="23" spans="1:28" x14ac:dyDescent="0.25">
      <c r="F2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CT7R</vt:lpstr>
      <vt:lpstr>CT8R</vt:lpstr>
      <vt:lpstr>CT9R</vt:lpstr>
      <vt:lpstr>1 g cement</vt:lpstr>
      <vt:lpstr>CT10</vt:lpstr>
      <vt:lpstr>CT11R</vt:lpstr>
      <vt:lpstr>CT12R</vt:lpstr>
      <vt:lpstr>0.25 g cement</vt:lpstr>
      <vt:lpstr>CT13</vt:lpstr>
      <vt:lpstr>Graphs</vt:lpstr>
      <vt:lpstr>Raw Data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2019-02-11T15:02:47Z</dcterms:modified>
</cp:coreProperties>
</file>